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6"/>
  </bookViews>
  <sheets>
    <sheet name="C-1" sheetId="1" r:id="rId1"/>
    <sheet name="C-2" sheetId="2" r:id="rId2"/>
    <sheet name="C-7(A-1)" sheetId="3" r:id="rId3"/>
    <sheet name="C-16" sheetId="4" r:id="rId4"/>
    <sheet name="C-11" sheetId="5" r:id="rId5"/>
    <sheet name="C-18" sheetId="6" r:id="rId6"/>
    <sheet name="C-12" sheetId="7" r:id="rId7"/>
  </sheets>
  <externalReferences>
    <externalReference r:id="rId8"/>
    <externalReference r:id="rId9"/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7" l="1"/>
  <c r="G30" i="7"/>
  <c r="K29" i="7"/>
  <c r="L29" i="7" s="1"/>
  <c r="H29" i="7"/>
  <c r="G29" i="7"/>
  <c r="I27" i="7"/>
  <c r="J27" i="7" s="1"/>
  <c r="H27" i="7"/>
  <c r="G27" i="7"/>
  <c r="H22" i="7"/>
  <c r="G22" i="7"/>
  <c r="H21" i="7"/>
  <c r="G21" i="7"/>
  <c r="I20" i="7"/>
  <c r="H20" i="7"/>
  <c r="G20" i="7"/>
  <c r="H19" i="7"/>
  <c r="G19" i="7"/>
  <c r="H18" i="7"/>
  <c r="G18" i="7"/>
  <c r="E17" i="7"/>
  <c r="H17" i="7" s="1"/>
  <c r="H16" i="7"/>
  <c r="G16" i="7"/>
  <c r="I15" i="7"/>
  <c r="H15" i="7"/>
  <c r="G15" i="7"/>
  <c r="H14" i="7"/>
  <c r="G14" i="7"/>
  <c r="H13" i="7"/>
  <c r="G13" i="7"/>
  <c r="H12" i="7"/>
  <c r="G12" i="7"/>
  <c r="I11" i="7"/>
  <c r="H11" i="7"/>
  <c r="G11" i="7"/>
  <c r="H10" i="7"/>
  <c r="G10" i="7"/>
  <c r="H9" i="7"/>
  <c r="G9" i="7"/>
  <c r="K39" i="6"/>
  <c r="L39" i="6" s="1"/>
  <c r="I39" i="6"/>
  <c r="E39" i="6"/>
  <c r="I38" i="6"/>
  <c r="G38" i="6"/>
  <c r="G32" i="6"/>
  <c r="E32" i="6"/>
  <c r="I32" i="6" s="1"/>
  <c r="I33" i="6" s="1"/>
  <c r="J31" i="6"/>
  <c r="I31" i="6"/>
  <c r="G31" i="6"/>
  <c r="I30" i="6"/>
  <c r="G30" i="6"/>
  <c r="I28" i="6"/>
  <c r="G28" i="6"/>
  <c r="J27" i="6"/>
  <c r="I27" i="6"/>
  <c r="J26" i="6"/>
  <c r="G26" i="6"/>
  <c r="I25" i="6"/>
  <c r="G25" i="6"/>
  <c r="I24" i="6"/>
  <c r="G23" i="6"/>
  <c r="J22" i="6"/>
  <c r="I22" i="6"/>
  <c r="G22" i="6"/>
  <c r="J21" i="6"/>
  <c r="I21" i="6"/>
  <c r="G21" i="6"/>
  <c r="J20" i="6"/>
  <c r="I20" i="6"/>
  <c r="G20" i="6"/>
  <c r="I19" i="6"/>
  <c r="G19" i="6"/>
  <c r="I18" i="6"/>
  <c r="G18" i="6"/>
  <c r="J17" i="6"/>
  <c r="I17" i="6"/>
  <c r="G17" i="6"/>
  <c r="I16" i="6"/>
  <c r="G16" i="6"/>
  <c r="I15" i="6"/>
  <c r="G15" i="6"/>
  <c r="I14" i="6"/>
  <c r="G14" i="6"/>
  <c r="I13" i="6"/>
  <c r="G13" i="6"/>
  <c r="I12" i="6"/>
  <c r="G12" i="6"/>
  <c r="I11" i="6"/>
  <c r="G11" i="6"/>
  <c r="I9" i="6"/>
  <c r="G8" i="6"/>
  <c r="G33" i="6" s="1"/>
  <c r="G50" i="5"/>
  <c r="G49" i="5"/>
  <c r="G47" i="5"/>
  <c r="G46" i="5"/>
  <c r="I42" i="5"/>
  <c r="G42" i="5"/>
  <c r="G41" i="5"/>
  <c r="G40" i="5"/>
  <c r="G39" i="5"/>
  <c r="I38" i="5"/>
  <c r="G38" i="5"/>
  <c r="G37" i="5"/>
  <c r="G36" i="5"/>
  <c r="G35" i="5"/>
  <c r="G34" i="5"/>
  <c r="G33" i="5"/>
  <c r="G31" i="5"/>
  <c r="G30" i="5"/>
  <c r="G29" i="5"/>
  <c r="I28" i="5"/>
  <c r="G28" i="5"/>
  <c r="I27" i="5"/>
  <c r="G27" i="5"/>
  <c r="G26" i="5"/>
  <c r="G24" i="5"/>
  <c r="G23" i="5"/>
  <c r="G22" i="5"/>
  <c r="G21" i="5"/>
  <c r="G20" i="5"/>
  <c r="I19" i="5"/>
  <c r="G19" i="5"/>
  <c r="I18" i="5"/>
  <c r="G18" i="5"/>
  <c r="I17" i="5"/>
  <c r="G17" i="5"/>
  <c r="G16" i="5"/>
  <c r="G15" i="5"/>
  <c r="G14" i="5"/>
  <c r="G13" i="5"/>
  <c r="G12" i="5"/>
  <c r="G11" i="5"/>
  <c r="G10" i="5"/>
  <c r="G43" i="5" s="1"/>
  <c r="F14" i="4"/>
  <c r="H14" i="4" s="1"/>
  <c r="I14" i="4" s="1"/>
  <c r="H13" i="4"/>
  <c r="I13" i="4" s="1"/>
  <c r="F13" i="4"/>
  <c r="F12" i="4"/>
  <c r="H12" i="4" s="1"/>
  <c r="I12" i="4" s="1"/>
  <c r="H11" i="4"/>
  <c r="I11" i="4" s="1"/>
  <c r="F11" i="4"/>
  <c r="F10" i="4"/>
  <c r="H10" i="4" s="1"/>
  <c r="I10" i="4" s="1"/>
  <c r="M60" i="3"/>
  <c r="U59" i="3"/>
  <c r="V59" i="3" s="1"/>
  <c r="O59" i="3"/>
  <c r="P59" i="3" s="1"/>
  <c r="L59" i="3"/>
  <c r="M59" i="3" s="1"/>
  <c r="I59" i="3"/>
  <c r="R59" i="3" s="1"/>
  <c r="S59" i="3" s="1"/>
  <c r="G59" i="3"/>
  <c r="S58" i="3"/>
  <c r="R58" i="3"/>
  <c r="O58" i="3"/>
  <c r="P58" i="3" s="1"/>
  <c r="L58" i="3"/>
  <c r="M58" i="3" s="1"/>
  <c r="I58" i="3"/>
  <c r="J58" i="3" s="1"/>
  <c r="G58" i="3"/>
  <c r="V57" i="3"/>
  <c r="I57" i="3"/>
  <c r="J57" i="3" s="1"/>
  <c r="G57" i="3"/>
  <c r="S53" i="3"/>
  <c r="P53" i="3"/>
  <c r="M53" i="3"/>
  <c r="S52" i="3"/>
  <c r="P51" i="3"/>
  <c r="M50" i="3"/>
  <c r="J49" i="3"/>
  <c r="T47" i="3"/>
  <c r="S47" i="3"/>
  <c r="P47" i="3"/>
  <c r="T46" i="3"/>
  <c r="O46" i="3"/>
  <c r="R46" i="3" s="1"/>
  <c r="S46" i="3" s="1"/>
  <c r="M46" i="3"/>
  <c r="T45" i="3"/>
  <c r="M45" i="3"/>
  <c r="L45" i="3"/>
  <c r="J45" i="3"/>
  <c r="T44" i="3"/>
  <c r="G44" i="3"/>
  <c r="G42" i="3"/>
  <c r="O41" i="3"/>
  <c r="P41" i="3" s="1"/>
  <c r="L41" i="3"/>
  <c r="M41" i="3" s="1"/>
  <c r="I41" i="3"/>
  <c r="R41" i="3" s="1"/>
  <c r="S41" i="3" s="1"/>
  <c r="G41" i="3"/>
  <c r="O40" i="3"/>
  <c r="P40" i="3" s="1"/>
  <c r="M40" i="3"/>
  <c r="L40" i="3"/>
  <c r="I40" i="3"/>
  <c r="R40" i="3" s="1"/>
  <c r="S40" i="3" s="1"/>
  <c r="G40" i="3"/>
  <c r="O39" i="3"/>
  <c r="P39" i="3" s="1"/>
  <c r="L39" i="3"/>
  <c r="M39" i="3" s="1"/>
  <c r="I39" i="3"/>
  <c r="R39" i="3" s="1"/>
  <c r="S39" i="3" s="1"/>
  <c r="G39" i="3"/>
  <c r="O38" i="3"/>
  <c r="P38" i="3" s="1"/>
  <c r="L38" i="3"/>
  <c r="M38" i="3" s="1"/>
  <c r="I38" i="3"/>
  <c r="R38" i="3" s="1"/>
  <c r="S38" i="3" s="1"/>
  <c r="G38" i="3"/>
  <c r="O36" i="3"/>
  <c r="P36" i="3" s="1"/>
  <c r="L36" i="3"/>
  <c r="M36" i="3" s="1"/>
  <c r="J36" i="3"/>
  <c r="I36" i="3"/>
  <c r="R36" i="3" s="1"/>
  <c r="S36" i="3" s="1"/>
  <c r="G36" i="3"/>
  <c r="O35" i="3"/>
  <c r="P35" i="3" s="1"/>
  <c r="L35" i="3"/>
  <c r="M35" i="3" s="1"/>
  <c r="J35" i="3"/>
  <c r="I35" i="3"/>
  <c r="R35" i="3" s="1"/>
  <c r="S35" i="3" s="1"/>
  <c r="G35" i="3"/>
  <c r="O34" i="3"/>
  <c r="P34" i="3" s="1"/>
  <c r="L34" i="3"/>
  <c r="M34" i="3" s="1"/>
  <c r="I34" i="3"/>
  <c r="R34" i="3" s="1"/>
  <c r="S34" i="3" s="1"/>
  <c r="G34" i="3"/>
  <c r="O33" i="3"/>
  <c r="P33" i="3" s="1"/>
  <c r="M33" i="3"/>
  <c r="L33" i="3"/>
  <c r="I33" i="3"/>
  <c r="R33" i="3" s="1"/>
  <c r="S33" i="3" s="1"/>
  <c r="G33" i="3"/>
  <c r="T32" i="3"/>
  <c r="P32" i="3"/>
  <c r="O32" i="3"/>
  <c r="L32" i="3"/>
  <c r="M32" i="3" s="1"/>
  <c r="J32" i="3"/>
  <c r="I32" i="3"/>
  <c r="R32" i="3" s="1"/>
  <c r="S32" i="3" s="1"/>
  <c r="G32" i="3"/>
  <c r="P31" i="3"/>
  <c r="O31" i="3"/>
  <c r="L31" i="3"/>
  <c r="M31" i="3" s="1"/>
  <c r="I31" i="3"/>
  <c r="J31" i="3" s="1"/>
  <c r="G31" i="3"/>
  <c r="O29" i="3"/>
  <c r="P29" i="3" s="1"/>
  <c r="L29" i="3"/>
  <c r="M29" i="3" s="1"/>
  <c r="I29" i="3"/>
  <c r="R29" i="3" s="1"/>
  <c r="S29" i="3" s="1"/>
  <c r="G29" i="3"/>
  <c r="O28" i="3"/>
  <c r="P28" i="3" s="1"/>
  <c r="L28" i="3"/>
  <c r="M28" i="3" s="1"/>
  <c r="I28" i="3"/>
  <c r="J28" i="3" s="1"/>
  <c r="G28" i="3"/>
  <c r="T27" i="3"/>
  <c r="O27" i="3"/>
  <c r="P27" i="3" s="1"/>
  <c r="L27" i="3"/>
  <c r="M27" i="3" s="1"/>
  <c r="I27" i="3"/>
  <c r="R27" i="3" s="1"/>
  <c r="S27" i="3" s="1"/>
  <c r="G27" i="3"/>
  <c r="O26" i="3"/>
  <c r="L26" i="3"/>
  <c r="K26" i="3"/>
  <c r="N26" i="3" s="1"/>
  <c r="Q26" i="3" s="1"/>
  <c r="I26" i="3"/>
  <c r="R26" i="3" s="1"/>
  <c r="G26" i="3"/>
  <c r="L25" i="3"/>
  <c r="M25" i="3" s="1"/>
  <c r="I25" i="3"/>
  <c r="J25" i="3" s="1"/>
  <c r="G25" i="3"/>
  <c r="T24" i="3"/>
  <c r="O24" i="3"/>
  <c r="P24" i="3" s="1"/>
  <c r="L24" i="3"/>
  <c r="M24" i="3" s="1"/>
  <c r="I24" i="3"/>
  <c r="J24" i="3" s="1"/>
  <c r="G24" i="3"/>
  <c r="R23" i="3"/>
  <c r="S23" i="3" s="1"/>
  <c r="O23" i="3"/>
  <c r="P23" i="3" s="1"/>
  <c r="L23" i="3"/>
  <c r="M23" i="3" s="1"/>
  <c r="I23" i="3"/>
  <c r="J23" i="3" s="1"/>
  <c r="G23" i="3"/>
  <c r="T22" i="3"/>
  <c r="O22" i="3"/>
  <c r="P22" i="3" s="1"/>
  <c r="L22" i="3"/>
  <c r="M22" i="3" s="1"/>
  <c r="I22" i="3"/>
  <c r="R22" i="3" s="1"/>
  <c r="S22" i="3" s="1"/>
  <c r="G22" i="3"/>
  <c r="O21" i="3"/>
  <c r="P21" i="3" s="1"/>
  <c r="M21" i="3"/>
  <c r="L21" i="3"/>
  <c r="I21" i="3"/>
  <c r="R21" i="3" s="1"/>
  <c r="S21" i="3" s="1"/>
  <c r="G21" i="3"/>
  <c r="O20" i="3"/>
  <c r="P20" i="3" s="1"/>
  <c r="L20" i="3"/>
  <c r="M20" i="3" s="1"/>
  <c r="I20" i="3"/>
  <c r="R20" i="3" s="1"/>
  <c r="S20" i="3" s="1"/>
  <c r="G20" i="3"/>
  <c r="O19" i="3"/>
  <c r="P19" i="3" s="1"/>
  <c r="L19" i="3"/>
  <c r="M19" i="3" s="1"/>
  <c r="I19" i="3"/>
  <c r="R19" i="3" s="1"/>
  <c r="S19" i="3" s="1"/>
  <c r="G19" i="3"/>
  <c r="O18" i="3"/>
  <c r="P18" i="3" s="1"/>
  <c r="L18" i="3"/>
  <c r="M18" i="3" s="1"/>
  <c r="J18" i="3"/>
  <c r="I18" i="3"/>
  <c r="R18" i="3" s="1"/>
  <c r="S18" i="3" s="1"/>
  <c r="G18" i="3"/>
  <c r="O17" i="3"/>
  <c r="P17" i="3" s="1"/>
  <c r="L17" i="3"/>
  <c r="M17" i="3" s="1"/>
  <c r="J17" i="3"/>
  <c r="I17" i="3"/>
  <c r="R17" i="3" s="1"/>
  <c r="S17" i="3" s="1"/>
  <c r="G17" i="3"/>
  <c r="O16" i="3"/>
  <c r="P16" i="3" s="1"/>
  <c r="L16" i="3"/>
  <c r="M16" i="3" s="1"/>
  <c r="I16" i="3"/>
  <c r="R16" i="3" s="1"/>
  <c r="S16" i="3" s="1"/>
  <c r="G16" i="3"/>
  <c r="T15" i="3"/>
  <c r="L15" i="3"/>
  <c r="K15" i="3"/>
  <c r="N15" i="3" s="1"/>
  <c r="Q15" i="3" s="1"/>
  <c r="J14" i="3"/>
  <c r="I14" i="3"/>
  <c r="G14" i="3"/>
  <c r="S13" i="3"/>
  <c r="P12" i="3"/>
  <c r="M11" i="3"/>
  <c r="J10" i="3"/>
  <c r="G9" i="3"/>
  <c r="G35" i="2"/>
  <c r="L34" i="2"/>
  <c r="K34" i="2"/>
  <c r="J34" i="2"/>
  <c r="I34" i="2"/>
  <c r="G34" i="2"/>
  <c r="K32" i="2"/>
  <c r="J32" i="2"/>
  <c r="L32" i="2" s="1"/>
  <c r="I32" i="2"/>
  <c r="G32" i="2"/>
  <c r="G28" i="2"/>
  <c r="G27" i="2"/>
  <c r="G25" i="2"/>
  <c r="G24" i="2"/>
  <c r="G23" i="2"/>
  <c r="G22" i="2"/>
  <c r="G21" i="2"/>
  <c r="E20" i="2"/>
  <c r="G20" i="2" s="1"/>
  <c r="G19" i="2"/>
  <c r="H18" i="2"/>
  <c r="G18" i="2"/>
  <c r="G17" i="2"/>
  <c r="G16" i="2"/>
  <c r="H15" i="2"/>
  <c r="G15" i="2"/>
  <c r="G13" i="2"/>
  <c r="G12" i="2"/>
  <c r="G11" i="2"/>
  <c r="G10" i="2"/>
  <c r="G9" i="2"/>
  <c r="G29" i="2" s="1"/>
  <c r="N44" i="1"/>
  <c r="M44" i="1"/>
  <c r="O44" i="1" s="1"/>
  <c r="L44" i="1"/>
  <c r="J44" i="1"/>
  <c r="I44" i="1"/>
  <c r="G44" i="1"/>
  <c r="I40" i="1"/>
  <c r="J40" i="1" s="1"/>
  <c r="H40" i="1"/>
  <c r="G40" i="1"/>
  <c r="E40" i="1"/>
  <c r="H39" i="1"/>
  <c r="E39" i="1"/>
  <c r="J38" i="1"/>
  <c r="I38" i="1"/>
  <c r="G38" i="1"/>
  <c r="I37" i="1"/>
  <c r="J37" i="1" s="1"/>
  <c r="G37" i="1"/>
  <c r="K36" i="1"/>
  <c r="I36" i="1"/>
  <c r="J36" i="1" s="1"/>
  <c r="G36" i="1"/>
  <c r="I35" i="1"/>
  <c r="J35" i="1" s="1"/>
  <c r="G35" i="1"/>
  <c r="K34" i="1"/>
  <c r="J34" i="1"/>
  <c r="I34" i="1"/>
  <c r="G34" i="1"/>
  <c r="I33" i="1"/>
  <c r="J33" i="1" s="1"/>
  <c r="I32" i="1" s="1"/>
  <c r="G33" i="1"/>
  <c r="F32" i="1" s="1"/>
  <c r="I31" i="1"/>
  <c r="J31" i="1" s="1"/>
  <c r="G31" i="1"/>
  <c r="I30" i="1"/>
  <c r="J30" i="1" s="1"/>
  <c r="G30" i="1"/>
  <c r="H29" i="1"/>
  <c r="E29" i="1"/>
  <c r="J28" i="1"/>
  <c r="I28" i="1"/>
  <c r="G28" i="1"/>
  <c r="I27" i="1"/>
  <c r="J27" i="1" s="1"/>
  <c r="G27" i="1"/>
  <c r="J26" i="1"/>
  <c r="I26" i="1"/>
  <c r="G26" i="1"/>
  <c r="I25" i="1"/>
  <c r="J25" i="1" s="1"/>
  <c r="G25" i="1"/>
  <c r="J24" i="1"/>
  <c r="I24" i="1"/>
  <c r="G24" i="1"/>
  <c r="I23" i="1"/>
  <c r="J23" i="1" s="1"/>
  <c r="G23" i="1"/>
  <c r="L22" i="1"/>
  <c r="K22" i="1"/>
  <c r="J22" i="1"/>
  <c r="I22" i="1"/>
  <c r="G22" i="1"/>
  <c r="I21" i="1"/>
  <c r="J21" i="1" s="1"/>
  <c r="G21" i="1"/>
  <c r="J20" i="1"/>
  <c r="I20" i="1"/>
  <c r="G20" i="1"/>
  <c r="I19" i="1"/>
  <c r="J19" i="1" s="1"/>
  <c r="G18" i="1"/>
  <c r="J17" i="1"/>
  <c r="I17" i="1"/>
  <c r="G17" i="1"/>
  <c r="I16" i="1"/>
  <c r="J16" i="1" s="1"/>
  <c r="G16" i="1"/>
  <c r="J15" i="1"/>
  <c r="I15" i="1"/>
  <c r="G15" i="1"/>
  <c r="I14" i="1"/>
  <c r="J14" i="1" s="1"/>
  <c r="G14" i="1"/>
  <c r="J13" i="1"/>
  <c r="I13" i="1"/>
  <c r="G13" i="1"/>
  <c r="G41" i="1" s="1"/>
  <c r="I12" i="1"/>
  <c r="J12" i="1" s="1"/>
  <c r="G12" i="1"/>
  <c r="J19" i="3" l="1"/>
  <c r="J20" i="3"/>
  <c r="P26" i="3"/>
  <c r="J38" i="3"/>
  <c r="J39" i="3"/>
  <c r="J59" i="3"/>
  <c r="J16" i="3"/>
  <c r="J29" i="3"/>
  <c r="J33" i="3"/>
  <c r="J34" i="3"/>
  <c r="M15" i="3"/>
  <c r="M54" i="3" s="1"/>
  <c r="S26" i="3"/>
  <c r="G54" i="3"/>
  <c r="J21" i="3"/>
  <c r="J22" i="3"/>
  <c r="M26" i="3"/>
  <c r="J40" i="3"/>
  <c r="J41" i="3"/>
  <c r="K27" i="7"/>
  <c r="L27" i="7" s="1"/>
  <c r="M29" i="7"/>
  <c r="N29" i="7"/>
  <c r="G24" i="7"/>
  <c r="H24" i="7"/>
  <c r="G17" i="7"/>
  <c r="G35" i="6"/>
  <c r="G37" i="6"/>
  <c r="G34" i="6"/>
  <c r="G36" i="6"/>
  <c r="G40" i="6" s="1"/>
  <c r="I35" i="6"/>
  <c r="I36" i="6"/>
  <c r="I37" i="6"/>
  <c r="I34" i="6"/>
  <c r="I40" i="6"/>
  <c r="N39" i="6"/>
  <c r="M39" i="6"/>
  <c r="G45" i="5"/>
  <c r="G51" i="5"/>
  <c r="G44" i="5"/>
  <c r="G55" i="3"/>
  <c r="G56" i="3"/>
  <c r="J54" i="3"/>
  <c r="O15" i="3"/>
  <c r="J26" i="3"/>
  <c r="J27" i="3"/>
  <c r="P46" i="3"/>
  <c r="R24" i="3"/>
  <c r="S24" i="3" s="1"/>
  <c r="R28" i="3"/>
  <c r="S28" i="3" s="1"/>
  <c r="R31" i="3"/>
  <c r="S31" i="3" s="1"/>
  <c r="G30" i="2"/>
  <c r="G31" i="2"/>
  <c r="G36" i="2" s="1"/>
  <c r="J41" i="1"/>
  <c r="G42" i="1"/>
  <c r="G43" i="1"/>
  <c r="G25" i="7" l="1"/>
  <c r="G26" i="7"/>
  <c r="G31" i="7" s="1"/>
  <c r="H26" i="7"/>
  <c r="H31" i="7"/>
  <c r="H25" i="7"/>
  <c r="H32" i="7" s="1"/>
  <c r="G41" i="6"/>
  <c r="I41" i="6"/>
  <c r="G52" i="5"/>
  <c r="M55" i="3"/>
  <c r="M56" i="3"/>
  <c r="J55" i="3"/>
  <c r="J56" i="3"/>
  <c r="G61" i="3"/>
  <c r="G62" i="3" s="1"/>
  <c r="R15" i="3"/>
  <c r="S15" i="3" s="1"/>
  <c r="S54" i="3" s="1"/>
  <c r="P15" i="3"/>
  <c r="P54" i="3" s="1"/>
  <c r="G37" i="2"/>
  <c r="G46" i="1"/>
  <c r="G47" i="1" s="1"/>
  <c r="G48" i="1"/>
  <c r="J43" i="1"/>
  <c r="J42" i="1"/>
  <c r="G32" i="7" l="1"/>
  <c r="H33" i="7"/>
  <c r="H37" i="7"/>
  <c r="H38" i="7" s="1"/>
  <c r="H34" i="7"/>
  <c r="I42" i="6"/>
  <c r="I43" i="6"/>
  <c r="I44" i="6" s="1"/>
  <c r="I45" i="6" s="1"/>
  <c r="G42" i="6"/>
  <c r="G44" i="6" s="1"/>
  <c r="G45" i="6" s="1"/>
  <c r="G43" i="6"/>
  <c r="G55" i="5"/>
  <c r="G56" i="5" s="1"/>
  <c r="G54" i="5"/>
  <c r="G53" i="5"/>
  <c r="P55" i="3"/>
  <c r="P56" i="3"/>
  <c r="J61" i="3"/>
  <c r="J62" i="3" s="1"/>
  <c r="S56" i="3"/>
  <c r="S55" i="3"/>
  <c r="G63" i="3"/>
  <c r="M61" i="3"/>
  <c r="M62" i="3" s="1"/>
  <c r="M63" i="3"/>
  <c r="G39" i="2"/>
  <c r="G38" i="2"/>
  <c r="G40" i="2" s="1"/>
  <c r="G41" i="2" s="1"/>
  <c r="J46" i="1"/>
  <c r="G49" i="1"/>
  <c r="G50" i="1"/>
  <c r="G51" i="1" s="1"/>
  <c r="G52" i="1" s="1"/>
  <c r="G34" i="7" l="1"/>
  <c r="G33" i="7"/>
  <c r="G35" i="7"/>
  <c r="G37" i="7"/>
  <c r="G38" i="7" s="1"/>
  <c r="M65" i="3"/>
  <c r="M64" i="3"/>
  <c r="J63" i="3"/>
  <c r="G64" i="3"/>
  <c r="G65" i="3"/>
  <c r="S61" i="3"/>
  <c r="S62" i="3" s="1"/>
  <c r="S63" i="3"/>
  <c r="P61" i="3"/>
  <c r="P62" i="3" s="1"/>
  <c r="P63" i="3"/>
  <c r="J48" i="1"/>
  <c r="J47" i="1"/>
  <c r="G66" i="3" l="1"/>
  <c r="G67" i="3" s="1"/>
  <c r="M66" i="3"/>
  <c r="M67" i="3" s="1"/>
  <c r="P65" i="3"/>
  <c r="P64" i="3"/>
  <c r="P66" i="3" s="1"/>
  <c r="P67" i="3" s="1"/>
  <c r="J64" i="3"/>
  <c r="J66" i="3" s="1"/>
  <c r="J67" i="3" s="1"/>
  <c r="J65" i="3"/>
  <c r="S64" i="3"/>
  <c r="S65" i="3"/>
  <c r="S66" i="3"/>
  <c r="S67" i="3" s="1"/>
  <c r="J49" i="1"/>
  <c r="J51" i="1"/>
  <c r="J52" i="1" s="1"/>
  <c r="J50" i="1"/>
</calcChain>
</file>

<file path=xl/comments1.xml><?xml version="1.0" encoding="utf-8"?>
<comments xmlns="http://schemas.openxmlformats.org/spreadsheetml/2006/main">
  <authors>
    <author>Author</author>
  </authors>
  <commentList>
    <comment ref="D3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Earlier Unit was - No.</t>
        </r>
      </text>
    </comment>
    <comment ref="B4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 was - Transport charges upto 50 Kms average lead from Area stores to construction camp inc. site transport (Transport Sch T-1) 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 was - SUB TOTAL-1 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6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 was - Transport charges upto 50 Kms average lead from Area stores to construction camp including site transport (Transport Sch T-1)     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unit was - No.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unit was -  No.</t>
        </r>
      </text>
    </comment>
    <comment ref="B3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Earlier name was - CT operated electronic static meter 100/5 Amp.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 was - SUB TOTAL-1 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B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 was - C &amp; R Panel for VCB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 was - SUB TOTAL-1 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Assuming 2 kg M-seal @ Rs 450/- per kg + PVC Plate 10 mm thick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unit was - No.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 was - SUB TOTAL-1 </t>
        </r>
      </text>
    </comment>
  </commentList>
</comments>
</file>

<file path=xl/sharedStrings.xml><?xml version="1.0" encoding="utf-8"?>
<sst xmlns="http://schemas.openxmlformats.org/spreadsheetml/2006/main" count="627" uniqueCount="294">
  <si>
    <t>COST SCHEDULE  C-1</t>
  </si>
  <si>
    <t>1 KM OF 11 kV LINE ON PCC POLE 140 KG 8.0 METER LONG WITH MAXIMUM OF 65 Mtrs SPAN USING RABBIT AND WEASEL CONDUCTOR</t>
  </si>
  <si>
    <t>2020-21</t>
  </si>
  <si>
    <t>2022-23</t>
  </si>
  <si>
    <t>S. No.</t>
  </si>
  <si>
    <t>PARTICULARS</t>
  </si>
  <si>
    <t xml:space="preserve"> New SAP Bin Code</t>
  </si>
  <si>
    <t>Unit</t>
  </si>
  <si>
    <t>Using RABBIT Conductor</t>
  </si>
  <si>
    <t>Using WEASEL Conductor</t>
  </si>
  <si>
    <t>Qnty</t>
  </si>
  <si>
    <t xml:space="preserve">Rate </t>
  </si>
  <si>
    <t xml:space="preserve">Amount </t>
  </si>
  <si>
    <t>140 Kg, 8.0 Mtr long PCC Poles</t>
  </si>
  <si>
    <t>No</t>
  </si>
  <si>
    <t>11 kV "V" cross arm 65x65x6 mm angle type with back cleat</t>
  </si>
  <si>
    <t>Cross Arm Clamp</t>
  </si>
  <si>
    <t>Pair</t>
  </si>
  <si>
    <t>11 kV Top clamp angle type with cleat</t>
  </si>
  <si>
    <t>Earthing Set (Coil earth as per Drawing No :-G/007</t>
  </si>
  <si>
    <t>16</t>
  </si>
  <si>
    <t>11 kV Polymeric Pin Insulator with Pin</t>
  </si>
  <si>
    <t>ACSR conductor RABBIT with 3% sag</t>
  </si>
  <si>
    <t>Mtr</t>
  </si>
  <si>
    <t>ACSR conductor Weasel with 3% sag</t>
  </si>
  <si>
    <t xml:space="preserve">Jointing sleeves suitable for 80 Sq mm. Al. Eq. ACSR Raccoon Conductor  </t>
  </si>
  <si>
    <t xml:space="preserve">(i) Stay set 16 mm </t>
  </si>
  <si>
    <t xml:space="preserve">(ii) Stay Wire 7/10 SWG @ 5.5 Kg/Stay </t>
  </si>
  <si>
    <t>Kg</t>
  </si>
  <si>
    <t xml:space="preserve">(iii) Stay Clamp </t>
  </si>
  <si>
    <t xml:space="preserve">Red Oxide Paint </t>
  </si>
  <si>
    <t>Ltr</t>
  </si>
  <si>
    <t xml:space="preserve">Aluminium Paint </t>
  </si>
  <si>
    <t>Barbed Wire [@ 2 Kg/Pole]</t>
  </si>
  <si>
    <t xml:space="preserve">Danger Board </t>
  </si>
  <si>
    <t>Each</t>
  </si>
  <si>
    <t xml:space="preserve">Binding wire and tape   </t>
  </si>
  <si>
    <t>MS Nuts and Bolts</t>
  </si>
  <si>
    <t>16x90 mm</t>
  </si>
  <si>
    <t>16x160 mm</t>
  </si>
  <si>
    <t>Guarding :-</t>
  </si>
  <si>
    <t>(i) 11 kV Guarding Channel 100x50 mm set</t>
  </si>
  <si>
    <t>Set</t>
  </si>
  <si>
    <t>(ii) G.I. Wire 8 SWG</t>
  </si>
  <si>
    <t>(iv) Stay Wire 7/10 SWG @ 5.5 Kg/Stay</t>
  </si>
  <si>
    <t xml:space="preserve">(v) Stay set 16 mm </t>
  </si>
  <si>
    <t>(vi) I- Bolt Big size</t>
  </si>
  <si>
    <t>Use of R.C.C. Block for base padding of PCC pole @ 01 No. / pole and for stay set @ 02 Nos. per stay set.</t>
  </si>
  <si>
    <r>
      <t xml:space="preserve">RCC Block (with 6 mm MS Bar) </t>
    </r>
    <r>
      <rPr>
        <sz val="11"/>
        <rFont val="Arial"/>
        <family val="2"/>
      </rPr>
      <t>*</t>
    </r>
  </si>
  <si>
    <t>Material cost including GST and labour.</t>
  </si>
  <si>
    <t>SUB TOTAL-1 (Material cost including GST)</t>
  </si>
  <si>
    <t>Material cost excluding GST (Sub Total-1/1.18)</t>
  </si>
  <si>
    <t>Incidental Charges @ 7.5% on Sub-Total-1 : -</t>
  </si>
  <si>
    <t>Back filling of poles with boulders @ 0.3 CMT per pole.</t>
  </si>
  <si>
    <t>Labour charges as per Sch No.- CL-1</t>
  </si>
  <si>
    <t>Transport charges @ 4% on Column no. 20</t>
  </si>
  <si>
    <t>NAME CHANGED</t>
  </si>
  <si>
    <t>Overhead Charges @ 12.5% [Market Fluctuation, Service Tax, Contractor's profit etc.] on Row - 19, 21, 22, 23, 24</t>
  </si>
  <si>
    <t>Total Estimated Cost excluding GST (Row 20, 21, 22, 23, 24, 25)</t>
  </si>
  <si>
    <t>Applicable CGST @ 9% on Row 26</t>
  </si>
  <si>
    <t>Applicable SGST @ 9% on Row 26</t>
  </si>
  <si>
    <t>Total Estimated Cost including GST (Row 26+27+28)</t>
  </si>
  <si>
    <t xml:space="preserve">Total Estimated Cost including GST (Rounded off) </t>
  </si>
  <si>
    <t>Note: - Schedule C-2 is to be supplemented with every 1.0 Km. 11 kV line.</t>
  </si>
  <si>
    <t>All the rates are with considering price variation clause.</t>
  </si>
  <si>
    <t>*</t>
  </si>
  <si>
    <t>One No. RCC Block for base padding and two numbers for stay set (except DP Structure)</t>
  </si>
  <si>
    <t>COST SCHEDULE  C-2</t>
  </si>
  <si>
    <t xml:space="preserve">11 kV DP STRUCTURE ON PCC POLE 140 KG 8 METER LONG (TO BE SUPPLEMENTED WITH EVERY 1.0 Kms OF LINE) </t>
  </si>
  <si>
    <t>DC Cross arm of 100x50 mm channel (4'/1.2 Mtr. Centre)</t>
  </si>
  <si>
    <t>11 kV Polymer Disc Insulator</t>
  </si>
  <si>
    <t>No.</t>
  </si>
  <si>
    <t>11 kV Strain H.W. fitting</t>
  </si>
  <si>
    <t xml:space="preserve">Horizontal &amp; Cross Bracing 4' Center with set of 4 back Clamps </t>
  </si>
  <si>
    <t>(i) M.S.Angle 65x65x6 mm</t>
  </si>
  <si>
    <t>(ii) Back Clamp for Pole</t>
  </si>
  <si>
    <t>(ii) Stay Wire 7/10 SWG @ 5.5 Kg per Stay</t>
  </si>
  <si>
    <t>(iii) Stay Clamp</t>
  </si>
  <si>
    <t>Concreting of pole @ 0.3 Cmt and 0.2 Cmt per stay (1:3:6)</t>
  </si>
  <si>
    <t>Cmt</t>
  </si>
  <si>
    <t>Earthing Set (Coil earth as per Drawing No.-G/007)</t>
  </si>
  <si>
    <t xml:space="preserve">Red Oxide paint </t>
  </si>
  <si>
    <t>=106034.27/1000</t>
  </si>
  <si>
    <t>16x40 mm</t>
  </si>
  <si>
    <t>16x200 mm</t>
  </si>
  <si>
    <t>NEW ROW ADDED</t>
  </si>
  <si>
    <t xml:space="preserve">Earlier name was - Incidental Charges @ 9% </t>
  </si>
  <si>
    <t>Labour charges as per Sch. No - CL-2</t>
  </si>
  <si>
    <t>Labour charges for concreting</t>
  </si>
  <si>
    <t xml:space="preserve">Transport charges upto 50 Kms. average lead from Area stores to construction camp incl. site transport (Transport Sch T-1) </t>
  </si>
  <si>
    <t>Overhead Charges @ 12.5% [Market Fluctuation, Service Tax, Contractor's profit etc.] on Row - 15, 17, 18, 19, 20, 21</t>
  </si>
  <si>
    <t>Total Estimated Cost excluding GST (Row 16, 17, 18, 19, 20, 21, 22)</t>
  </si>
  <si>
    <t>Applicable CGST @ 9% on Row 23</t>
  </si>
  <si>
    <t>Applicable SGST @ 9% on Row 23</t>
  </si>
  <si>
    <t>Total Estimated Cost including GST (Row 23+24+25)</t>
  </si>
  <si>
    <t>Note:</t>
  </si>
  <si>
    <t>COST SCHEDULE   C-7 (A-1)</t>
  </si>
  <si>
    <t>11/0.4 kV OUT DOOR SUB-STATION (USING PCC POLE FOR 25/63 kVA TRANSFORMER &amp; DOUBLE WELDED R.S. JOIST 175x85 mm  FOR 100/200 kVA TRANSFORMER AND SINGLE CORE PVC INSULATED CABLE)</t>
  </si>
  <si>
    <t>25 kVA TRANSFORMER</t>
  </si>
  <si>
    <t>63 kVA TRANSFORMER</t>
  </si>
  <si>
    <t>100 kVA TRANSFORMER</t>
  </si>
  <si>
    <t>200 kVA TRANSFORMER</t>
  </si>
  <si>
    <t>315 kVA TRANSFORMER</t>
  </si>
  <si>
    <t>Qty.</t>
  </si>
  <si>
    <t>Amount</t>
  </si>
  <si>
    <t>Rate</t>
  </si>
  <si>
    <t>Transformer 11/0.4 kV (Energy efficient)</t>
  </si>
  <si>
    <t xml:space="preserve"> </t>
  </si>
  <si>
    <t>(i)  25 kVA TRANSFORMER (LEVEL-2)  *</t>
  </si>
  <si>
    <t>(ii)  63 kVA TRANSFORMER (LEVEL-2)  *</t>
  </si>
  <si>
    <t>(iii) 100 kVA TRANSFORMER (LEVEL-2) *</t>
  </si>
  <si>
    <t>(iv)  200 kVA TRANSFORMER (LEVEL-2) *</t>
  </si>
  <si>
    <t>(iv)315 kVA TRANSFORMER (LEVEL-2) *</t>
  </si>
  <si>
    <t>(i) 140 Kg 8.0 Mtr long PCC Pole</t>
  </si>
  <si>
    <t>--</t>
  </si>
  <si>
    <t>(ii) 175x85 mm 11.0 Mtr long R.S. Joist @19.495 Kg/mtr x 9 mtr = 175.45 kg/pole x 2 No = 428.9 Kgs, For 4 No pole = 857.8 Kg</t>
  </si>
  <si>
    <t>DC Cross arm of 100x50 mm 8' Center</t>
  </si>
  <si>
    <t>11 kV H.W.</t>
  </si>
  <si>
    <t>11 kV DO fuse &amp; LA mounting DC Cross arm (75x40 mm)</t>
  </si>
  <si>
    <t xml:space="preserve">11 kV DO Fuse unit </t>
  </si>
  <si>
    <t>M.S. Angle 50x50x6 mm for X-mer Clamping set</t>
  </si>
  <si>
    <t xml:space="preserve">(i) Stay Set 16 mm </t>
  </si>
  <si>
    <t>(ii) Stay Wire 7/10 SWG @ 5.5 Kg per stay</t>
  </si>
  <si>
    <t>Concreting of supports @ 0.3 Cmt/pole &amp; @ 0.2 Cmt/Stay &amp; base padding @ 0.05 Cmt per pole (1:3:6)</t>
  </si>
  <si>
    <t>Transformer belting with 50x50x6 mm angle with 2 cross fixing channel.</t>
  </si>
  <si>
    <t>Transformer mounting cross arm 100x50 mm channel.</t>
  </si>
  <si>
    <t>Earthing set (Pipe earth as per drg. No.-G/008) (material + Services)</t>
  </si>
  <si>
    <t>(i) G.I.Pipe 40 mm</t>
  </si>
  <si>
    <t>(ii) G.I.Wire 8 SWG</t>
  </si>
  <si>
    <t>11 kV Polymer Lightning Arrestors</t>
  </si>
  <si>
    <t>MS Nuts &amp; Bolts</t>
  </si>
  <si>
    <t>16x65 mm</t>
  </si>
  <si>
    <t>16x140 mm</t>
  </si>
  <si>
    <t xml:space="preserve">TPN switch fuse unit (63 Amps) </t>
  </si>
  <si>
    <t>PVC insulated Single Core Armoured cable</t>
  </si>
  <si>
    <t>i</t>
  </si>
  <si>
    <t xml:space="preserve">16 Sqmm </t>
  </si>
  <si>
    <t>ii</t>
  </si>
  <si>
    <t xml:space="preserve">70 Sqmm </t>
  </si>
  <si>
    <t>iii</t>
  </si>
  <si>
    <t>150 Sqmm</t>
  </si>
  <si>
    <t>iv</t>
  </si>
  <si>
    <t>300 Sqmm</t>
  </si>
  <si>
    <t>LT distribution box suitable for transformer with isolator on incoming side &amp; SPMCCB's on outgoing side</t>
  </si>
  <si>
    <t>63 kVA</t>
  </si>
  <si>
    <t>100 kVA</t>
  </si>
  <si>
    <t>200 kVA</t>
  </si>
  <si>
    <t>315 kVA</t>
  </si>
  <si>
    <t>11 kV A.B. Switch</t>
  </si>
  <si>
    <t>Incidental Charges @7.5% on Sub-Total-1 : -</t>
  </si>
  <si>
    <t>Service in lieu of Earthing Coal &amp; Sand etc</t>
  </si>
  <si>
    <t>Labour charges as per Sch CL-3</t>
  </si>
  <si>
    <t xml:space="preserve">Transport charges @ 4% on Column no. 25 </t>
  </si>
  <si>
    <t>Overhead Charges @ 12.5% [Market Fluctuation, Service Tax, Contractor's profit etc.] on Row - 24, 26, 27, 28, 29, 30, 31</t>
  </si>
  <si>
    <t>Total Estimated Cost excluding GST (Row 25, 26, 27, 28, 29, 30, 31, 32)</t>
  </si>
  <si>
    <t>Applicable CGST @ 9% on Row 33</t>
  </si>
  <si>
    <t>Applicable SGST @ 9% on Row 33</t>
  </si>
  <si>
    <t>Total Estimated Cost including GST (Row 33+34+35)</t>
  </si>
  <si>
    <t>Note (A) :-   (1) All the rates are with considering price variation clause.</t>
  </si>
  <si>
    <t>(2) Single RS Joist 175x85 mm may be used in place of PCC pole for 25/63 kVA Transformer</t>
  </si>
  <si>
    <t>Note (B) :- A Capacitor is to be installed of appropriate capacity on the transformer in case of estimate prepared for Irrigation Pump.</t>
  </si>
  <si>
    <t>ISI Marked Energy Efficiency level-2 transformer</t>
  </si>
  <si>
    <t>COST SCHEDULE  C-16</t>
  </si>
  <si>
    <r>
      <t xml:space="preserve">D.T. CAPACITORS ON EXISTING DTR's </t>
    </r>
    <r>
      <rPr>
        <b/>
        <u/>
        <sz val="14"/>
        <color indexed="53"/>
        <rFont val="Arial"/>
        <family val="2"/>
      </rPr>
      <t>OTHER THAN INDUSTRIAL</t>
    </r>
    <r>
      <rPr>
        <b/>
        <u/>
        <sz val="14"/>
        <rFont val="Arial"/>
        <family val="2"/>
      </rPr>
      <t xml:space="preserve"> (RETAINED &amp; SHIFTED)</t>
    </r>
  </si>
  <si>
    <t>New SAP Bin code No.</t>
  </si>
  <si>
    <t>Capacitor Rating - KVAR</t>
  </si>
  <si>
    <t xml:space="preserve">Capacitor cost </t>
  </si>
  <si>
    <t xml:space="preserve">Incidental Charges
</t>
  </si>
  <si>
    <t xml:space="preserve">Labour Charge per Capacitor Bank
</t>
  </si>
  <si>
    <t xml:space="preserve">Cost per Package
</t>
  </si>
  <si>
    <r>
      <t xml:space="preserve">Cost per Package
</t>
    </r>
    <r>
      <rPr>
        <b/>
        <sz val="11"/>
        <color indexed="8"/>
        <rFont val="Arial"/>
        <family val="2"/>
      </rPr>
      <t>Round Off</t>
    </r>
  </si>
  <si>
    <t>LT Capacitor for 25 kVA DT</t>
  </si>
  <si>
    <t>LT Capacitor for 63 kVA DT</t>
  </si>
  <si>
    <t>LT Capacitor for 100 kVA DT</t>
  </si>
  <si>
    <t>LT Capacitor for 200 kVA DT</t>
  </si>
  <si>
    <t>LT Capacitor for 315 kVA DT</t>
  </si>
  <si>
    <t>Incidental Charges @ 7.5% : -</t>
  </si>
  <si>
    <t>COST SCHEDULE  C-11</t>
  </si>
  <si>
    <t>11/0.4 kV OUT DOOR SUB-STATION (16 kVA TRANSFORMER)</t>
  </si>
  <si>
    <t>16 kVA, 11/.4 kV X' MER</t>
  </si>
  <si>
    <t>Transformer 11/0.4 kV (Energy efficient) 16 kVA (LEVEL-2) * Aluminium Wound</t>
  </si>
  <si>
    <t>140 Kg 8.0 Mtr. long PCC Pole</t>
  </si>
  <si>
    <t>DC Cross arm of 100x50x6 mm 8' Center 2.7 Mtr. long</t>
  </si>
  <si>
    <t>11 kV Strain H/W</t>
  </si>
  <si>
    <t>11 kV D.O. Fuse &amp; LA mounting DC Cross arm (75x40 mm)</t>
  </si>
  <si>
    <t xml:space="preserve">11 kV D.O. Fuse unit </t>
  </si>
  <si>
    <t xml:space="preserve">MS Angle 50x50x6 mm for X-mer Clamping set </t>
  </si>
  <si>
    <t>Concreting of supports @ 0.3 Cmt/pole &amp; @ 0.2 Cmt/Stay &amp; base pad @ 0.05 Cmt/pole (1:3:6)</t>
  </si>
  <si>
    <t>Transformer belting with 50x50x6 mm angle with 2 Cross fixing channel.</t>
  </si>
  <si>
    <t>11 kV Polymer Lightning Arrestor</t>
  </si>
  <si>
    <t xml:space="preserve">TPN switch fuse unit (32 Amps) </t>
  </si>
  <si>
    <t>16 Sqmm single core PVC insulated Cable</t>
  </si>
  <si>
    <t>CT operated electronic static meters 100/5 Amp. With data storage.</t>
  </si>
  <si>
    <t>Name changed</t>
  </si>
  <si>
    <t>LT CT 50/5 Amp.</t>
  </si>
  <si>
    <t>Meter Box (GI plain sheet) for 3 Phase LT CT operated meter.</t>
  </si>
  <si>
    <t>Copper control cable 4 core 2.5 sq.mm  Unarmoured</t>
  </si>
  <si>
    <t>Service in lieu of Earthing Coal &amp; Sand etc.</t>
  </si>
  <si>
    <t>Labour charges as per Sch. CL-3</t>
  </si>
  <si>
    <t xml:space="preserve">Transport charges upto 50 Kms average lead from Area stores to construction camp including site transport (Transport Sch. T-1) </t>
  </si>
  <si>
    <t>Overhead Charges @ 12.5% [Market Fluctuation, Service Tax, Contractor's profit etc.] on Row - 26, 28, 29, 30, 31, 32, 33</t>
  </si>
  <si>
    <t>Total Estimated Cost excluding GST (Row 27, 28, 29, 30, 31, 32, 33, 34)</t>
  </si>
  <si>
    <t>Applicable CGST @ 9% on Row 35</t>
  </si>
  <si>
    <t>Applicable SGST @ 9% on Row 35</t>
  </si>
  <si>
    <t>Total Estimated Cost including GST (Row 35+36+37)</t>
  </si>
  <si>
    <t>Note:  (1)  All the rates are with considering price variation clause.</t>
  </si>
  <si>
    <r>
      <t xml:space="preserve">                                               </t>
    </r>
    <r>
      <rPr>
        <b/>
        <u/>
        <sz val="14"/>
        <rFont val="Arial"/>
        <family val="2"/>
      </rPr>
      <t>COST SCHEDULE   C-18</t>
    </r>
  </si>
  <si>
    <t>SCHEDULE FOR NEW AUTOMATED 11 KV CAPACITOR BANK AT 33/11 KV SUB-STATIONS</t>
  </si>
  <si>
    <t>Bin Code No.</t>
  </si>
  <si>
    <t xml:space="preserve">12.1 kV,1815 kVAr, 3-Phase, 50 Hz, Outdoor Type , Capacitor bank </t>
  </si>
  <si>
    <t>12.1 kV,1089 KVAr, 3-Phase, 50 Hz, Outdoor Type, Capacitor bank</t>
  </si>
  <si>
    <t>Qty</t>
  </si>
  <si>
    <t>12.1 kV,1815 kVAr, 3-Phase, 50 Hz, Outdoor Type , Capacitor bank having  step as  363 Kvar + 726 Kvar+ 726  Kvar 12.1 KV. Bank shall be complete with Capacitor units of 121 KVAr at 6.98 KV, including allied material such as suitable size of Aluminium busbars, Pin/Post insulators, Expulsion fuses, Cable Jointing Kit, Nuts &amp; Botls etc.</t>
  </si>
  <si>
    <t>Nos</t>
  </si>
  <si>
    <t>12.1 kV,1089 KVAr, 3-Phase, 50 Hz, Outdoor Type , Capacitor bank having  step as 363 Kvar + 726 Kvar 12.1 KV . Bank shall be complete with Capacitor units of 121 kVAr at 6.98 KV, including allied material such as suitable size of Aluminium busbars, Pin/Post insulators, Expulsion fuses, Cable Jointing Kit, Nuts &amp; Bolts etc.</t>
  </si>
  <si>
    <t>11 kV, Aluminium Wound, Dry type Series reactors</t>
  </si>
  <si>
    <t>0.2% Reactor suitable for 363 Kvar step</t>
  </si>
  <si>
    <t>0.2% Reactor suitable  for 726 Kvar step</t>
  </si>
  <si>
    <t>11 kV, 3-Phase Oil-Cooled RVT</t>
  </si>
  <si>
    <t>12 kV, Outdoor type Vacuum Capacitor switches</t>
  </si>
  <si>
    <t>Nos.</t>
  </si>
  <si>
    <t>11 kV, 400 Amp, Off Load Isolator with earth switch and mounting GI structure</t>
  </si>
  <si>
    <t>Mounting GI structure for above isolator</t>
  </si>
  <si>
    <t>9 KV, 10 KA, Station Class, Polymer Lightning Arrestors</t>
  </si>
  <si>
    <t>set of 3</t>
  </si>
  <si>
    <t>Indoor Type Automatic Control Unit along with APFC Relay</t>
  </si>
  <si>
    <t>GI Structure for complete Equipment</t>
  </si>
  <si>
    <t>Kgs.</t>
  </si>
  <si>
    <t>Unarmoured Control cable 8Cx2.5 Sqmm and junction box</t>
  </si>
  <si>
    <t>Unarmoured Control cable 10Cx2.5 Sqmm</t>
  </si>
  <si>
    <t>Unarmoured Control cable 2Cx2.5 Sqmm</t>
  </si>
  <si>
    <t xml:space="preserve">11 KV VCB , 630 A, suitable for Capacitor Switching </t>
  </si>
  <si>
    <t xml:space="preserve">11 KV VCB , 400 A, suitable for Capacitor Switching </t>
  </si>
  <si>
    <t>11 kV Control &amp; Relay Panel for Capacitor Bank</t>
  </si>
  <si>
    <t>11 KV Power Cable, HT XLPE, 120 Sq MM</t>
  </si>
  <si>
    <t>11 KV Power Cable, HT XLPE, 95 Sq MM</t>
  </si>
  <si>
    <t>11 kV C.T. 200-100/5 Amps.</t>
  </si>
  <si>
    <t xml:space="preserve">Earthing through </t>
  </si>
  <si>
    <t>(i)</t>
  </si>
  <si>
    <t xml:space="preserve">25 mm dia 2500 mm long GI rod earth electrodes </t>
  </si>
  <si>
    <t>(ii)</t>
  </si>
  <si>
    <t>M.S.Flat 50 x 6 mm</t>
  </si>
  <si>
    <t>Concreting of structure (1:3:6)</t>
  </si>
  <si>
    <t>Labour Charges</t>
  </si>
  <si>
    <t>Transport Charges</t>
  </si>
  <si>
    <t>OK UPTO HERE</t>
  </si>
  <si>
    <t xml:space="preserve">Service in lieu of Earthing Coal &amp; Salt etc </t>
  </si>
  <si>
    <t>Overhead Charges @ 12.5% [Market Fluctuation, Service Tax, Contractor's profit etc.] on Row - 23, 25, 26, 27, 28, 29,</t>
  </si>
  <si>
    <t>Total Estimated Cost excluding GST (Row 24, 25, 26, 27, 28, 29, 30)</t>
  </si>
  <si>
    <t>Applicable CGST @ 9% on Row 31</t>
  </si>
  <si>
    <t>Applicable SGST @ 9% on Row 31</t>
  </si>
  <si>
    <t>Total Estimated Cost including GST (Row 31+32+33)</t>
  </si>
  <si>
    <t>COST SCHEDULE   C-12</t>
  </si>
  <si>
    <r>
      <t xml:space="preserve">SCHEDULE FOR 11 kV UNDERGROUND CABLE CROSSING UNDER </t>
    </r>
    <r>
      <rPr>
        <b/>
        <u/>
        <sz val="12"/>
        <color indexed="14"/>
        <rFont val="Arial"/>
        <family val="2"/>
      </rPr>
      <t>EXISTING</t>
    </r>
    <r>
      <rPr>
        <b/>
        <u/>
        <sz val="12"/>
        <rFont val="Arial"/>
        <family val="2"/>
      </rPr>
      <t xml:space="preserve"> RAILWAY TRACK / ROAD FOR </t>
    </r>
    <r>
      <rPr>
        <b/>
        <u/>
        <sz val="12"/>
        <color indexed="10"/>
        <rFont val="Arial"/>
        <family val="2"/>
      </rPr>
      <t>60</t>
    </r>
    <r>
      <rPr>
        <b/>
        <u/>
        <sz val="12"/>
        <rFont val="Arial"/>
        <family val="2"/>
      </rPr>
      <t xml:space="preserve"> MTR. LONG RAIL / ROAD CORRIDOR / ROUTE LENGTH OF HDPE PIPE, UNDER 2.5 MTR. DEEP FROM GROUND LEVEL SINGLE FEEDER LINE.</t>
    </r>
  </si>
  <si>
    <t xml:space="preserve">New SAP Bin Code </t>
  </si>
  <si>
    <t>Using HDD Technique (for Railway works) on 3x240 sq.mm UG XLPE Cable</t>
  </si>
  <si>
    <t>Using HDD Technique (for Road crossing works) on 3x240 sq.mm UG XLPE Cable</t>
  </si>
  <si>
    <t>HDPE Pipe 200 mm ID; 240 mm OD; 6 Mtr long</t>
  </si>
  <si>
    <t xml:space="preserve">Jointing arrangement of HDPE Pipe </t>
  </si>
  <si>
    <t>11 kV XLPE 240 sqmm 3 core UG Cable</t>
  </si>
  <si>
    <t>End terminating jointing kit for 240 sqmm XLPE cable</t>
  </si>
  <si>
    <t>GI pipe 200 mm for cable support at D.P.</t>
  </si>
  <si>
    <t>RM</t>
  </si>
  <si>
    <t>Caping of HDPE Pipe on both end of pipe using circular PVC plate of thickness 10 mm of size equivalent to O.D. of HDPE Pipe and using M-seal to avoid ingrace of moisture, insects, rats etc. to avoid damage to cable.</t>
  </si>
  <si>
    <t>M.S.Flat (50x6) mm</t>
  </si>
  <si>
    <t>kg</t>
  </si>
  <si>
    <t xml:space="preserve">Supplying &amp; erection of cement cable route marker with colour painting &amp; naming the work duly embossed complete size of concrete 600 mm x 225 mm x 100 mm </t>
  </si>
  <si>
    <t xml:space="preserve">Cable covering tiles 250x250x40 mm </t>
  </si>
  <si>
    <t>Sand</t>
  </si>
  <si>
    <t>Aluminium conductor Raccoon for jumpering of L.A.</t>
  </si>
  <si>
    <t>Aluminium clamp suitable for Dog / Raccoon conductor for connecting L.A</t>
  </si>
  <si>
    <r>
      <t xml:space="preserve">GI earthing pipe 40 mm dia 3.0 mtr long, 4 mm thick with 12 mm holes at 18 places in each pipe at equal distance tapered casing at lower end. </t>
    </r>
    <r>
      <rPr>
        <sz val="14"/>
        <rFont val="Arial"/>
        <family val="2"/>
      </rPr>
      <t>*</t>
    </r>
  </si>
  <si>
    <t>Sundries for meeting out the expenses towards processing fees, submission / approval of drawing using AutoCAD obtaining permission, from Railway authorities including liaisoning work etc.</t>
  </si>
  <si>
    <t>LS</t>
  </si>
  <si>
    <t xml:space="preserve">Service in lieu of Earthing Coal &amp; Sand etc </t>
  </si>
  <si>
    <t>Labour Charges for laying of HDPE Pipe (using HDD Technique ** ) as per Revised Labour Schedule AL-5</t>
  </si>
  <si>
    <t xml:space="preserve">Labour Charges for excavation of cable trench beyond the length of HDPE Pipe upto DP Structure </t>
  </si>
  <si>
    <t>(20 Mx1 Mx0.6 M)</t>
  </si>
  <si>
    <t>Transportation Charges</t>
  </si>
  <si>
    <t>Overhead Charges @ 12.5% [Market Fluctuation, Service Tax, Contractor's profit etc.] on Row - 16, 18, 19, 20, 21, 22</t>
  </si>
  <si>
    <t>Total Estimated Cost excluding GST (Row 17, 18, 19, 20, 21, 22, 23)</t>
  </si>
  <si>
    <t>Applicable CGST @ 9% on Row 24</t>
  </si>
  <si>
    <t>Applicable SGST @ 9% on Row 24</t>
  </si>
  <si>
    <t xml:space="preserve">Charges payable to Railway including supervision charges etc. </t>
  </si>
  <si>
    <t xml:space="preserve">Name Changed Earlier-Way leave charges payable to Railway including supervision </t>
  </si>
  <si>
    <t>Municipality Charges payable to Local bodies as per Demand note</t>
  </si>
  <si>
    <t>Total Estimated Cost per 60 Mtr including GST [Row 24+25+26+(27or 28)]</t>
  </si>
  <si>
    <t xml:space="preserve">Total Estimated Cost per 60 Mtr including GST (Rounded off) </t>
  </si>
  <si>
    <t>4 Nos earthings are required for cable &amp; 6 Nos. for 2 DP's</t>
  </si>
  <si>
    <t>**</t>
  </si>
  <si>
    <t>Horizontal Directional Drilling (HDD) Technique</t>
  </si>
  <si>
    <t xml:space="preserve">The rates mentioned at S.No.1, 2 &amp; 3  are applicable for 60 Mtr Corridor of Railway crossing. Estimate may be prepared based on actual length of corridor. </t>
  </si>
  <si>
    <t>***</t>
  </si>
  <si>
    <t>The charges to be paid for according railway permission shall be made as per actuals i.e. based on the demand note / payment received for the same.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</si>
</sst>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.0%"/>
    <numFmt numFmtId="167" formatCode="0.00;[Red]0.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.5"/>
      <name val="Arial"/>
      <family val="2"/>
    </font>
    <font>
      <sz val="12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2"/>
      <name val="Arial"/>
      <family val="2"/>
    </font>
    <font>
      <b/>
      <sz val="14"/>
      <name val="Copperplate Gothic Bold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8"/>
      <name val="Kruti Dev 010"/>
    </font>
    <font>
      <sz val="11"/>
      <color indexed="9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4"/>
      <color indexed="53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12"/>
      <color indexed="10"/>
      <name val="Arial"/>
      <family val="2"/>
    </font>
    <font>
      <sz val="12.5"/>
      <name val="Arial"/>
      <family val="2"/>
    </font>
    <font>
      <sz val="10.5"/>
      <name val="Arial"/>
      <family val="2"/>
    </font>
    <font>
      <b/>
      <sz val="12"/>
      <color indexed="8"/>
      <name val="Calibri"/>
      <family val="2"/>
    </font>
    <font>
      <b/>
      <sz val="18"/>
      <name val="Arial"/>
      <family val="2"/>
    </font>
    <font>
      <b/>
      <u/>
      <sz val="12"/>
      <color indexed="14"/>
      <name val="Arial"/>
      <family val="2"/>
    </font>
    <font>
      <b/>
      <u/>
      <sz val="12"/>
      <color indexed="10"/>
      <name val="Arial"/>
      <family val="2"/>
    </font>
    <font>
      <b/>
      <sz val="11"/>
      <name val="Times New Roman"/>
      <family val="1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0" fontId="8" fillId="0" borderId="0"/>
    <xf numFmtId="0" fontId="30" fillId="0" borderId="0"/>
    <xf numFmtId="0" fontId="1" fillId="0" borderId="0"/>
  </cellStyleXfs>
  <cellXfs count="517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6" fillId="0" borderId="0" xfId="0" applyFont="1" applyFill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/>
    <xf numFmtId="0" fontId="4" fillId="3" borderId="0" xfId="0" applyFont="1" applyFill="1" applyBorder="1" applyAlignment="1">
      <alignment horizontal="center" vertical="center"/>
    </xf>
    <xf numFmtId="0" fontId="0" fillId="3" borderId="1" xfId="0" applyFill="1" applyBorder="1" applyAlignment="1"/>
    <xf numFmtId="0" fontId="0" fillId="0" borderId="0" xfId="0" applyFill="1" applyBorder="1"/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4" xfId="0" applyNumberForma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top"/>
    </xf>
    <xf numFmtId="2" fontId="0" fillId="3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top"/>
    </xf>
    <xf numFmtId="0" fontId="0" fillId="3" borderId="4" xfId="0" applyFill="1" applyBorder="1" applyAlignment="1">
      <alignment vertical="center" wrapText="1"/>
    </xf>
    <xf numFmtId="2" fontId="7" fillId="3" borderId="4" xfId="1" applyNumberFormat="1" applyFont="1" applyFill="1" applyBorder="1" applyAlignment="1">
      <alignment horizontal="center" vertical="top"/>
    </xf>
    <xf numFmtId="0" fontId="0" fillId="3" borderId="7" xfId="0" applyFill="1" applyBorder="1" applyAlignment="1">
      <alignment vertical="center" wrapText="1"/>
    </xf>
    <xf numFmtId="49" fontId="0" fillId="3" borderId="4" xfId="0" applyNumberForma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top"/>
    </xf>
    <xf numFmtId="0" fontId="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top"/>
    </xf>
    <xf numFmtId="0" fontId="0" fillId="4" borderId="0" xfId="0" applyFill="1"/>
    <xf numFmtId="49" fontId="8" fillId="3" borderId="4" xfId="0" applyNumberFormat="1" applyFont="1" applyFill="1" applyBorder="1" applyAlignment="1">
      <alignment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wrapText="1"/>
    </xf>
    <xf numFmtId="49" fontId="9" fillId="0" borderId="0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2" fontId="0" fillId="0" borderId="0" xfId="0" applyNumberForma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2" fontId="8" fillId="3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top"/>
    </xf>
    <xf numFmtId="2" fontId="5" fillId="3" borderId="4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top"/>
    </xf>
    <xf numFmtId="0" fontId="8" fillId="3" borderId="4" xfId="0" applyNumberFormat="1" applyFont="1" applyFill="1" applyBorder="1" applyAlignment="1">
      <alignment horizontal="center" vertical="center"/>
    </xf>
    <xf numFmtId="0" fontId="0" fillId="3" borderId="7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0" fillId="3" borderId="5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9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5" fillId="3" borderId="4" xfId="0" applyNumberFormat="1" applyFont="1" applyFill="1" applyBorder="1" applyAlignment="1">
      <alignment vertical="center" wrapText="1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vertical="center" wrapText="1"/>
    </xf>
    <xf numFmtId="49" fontId="8" fillId="0" borderId="0" xfId="0" applyNumberFormat="1" applyFont="1" applyFill="1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NumberFormat="1" applyFill="1" applyBorder="1" applyAlignment="1">
      <alignment vertical="center"/>
    </xf>
    <xf numFmtId="0" fontId="0" fillId="3" borderId="4" xfId="0" applyNumberFormat="1" applyFill="1" applyBorder="1" applyAlignment="1">
      <alignment horizontal="center" vertical="center" wrapText="1"/>
    </xf>
    <xf numFmtId="2" fontId="0" fillId="3" borderId="4" xfId="0" applyNumberFormat="1" applyFill="1" applyBorder="1" applyAlignment="1">
      <alignment horizontal="center" vertical="center" wrapText="1"/>
    </xf>
    <xf numFmtId="2" fontId="0" fillId="0" borderId="0" xfId="0" applyNumberFormat="1" applyFill="1"/>
    <xf numFmtId="164" fontId="0" fillId="3" borderId="4" xfId="0" applyNumberFormat="1" applyFill="1" applyBorder="1" applyAlignment="1">
      <alignment horizontal="center" vertical="center"/>
    </xf>
    <xf numFmtId="0" fontId="8" fillId="0" borderId="0" xfId="0" applyFont="1" applyFill="1"/>
    <xf numFmtId="49" fontId="10" fillId="0" borderId="0" xfId="0" applyNumberFormat="1" applyFont="1" applyFill="1" applyAlignment="1">
      <alignment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top" wrapText="1"/>
    </xf>
    <xf numFmtId="49" fontId="8" fillId="3" borderId="4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2" fillId="3" borderId="4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2" fontId="12" fillId="3" borderId="4" xfId="0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NumberFormat="1" applyFont="1" applyFill="1"/>
    <xf numFmtId="0" fontId="0" fillId="3" borderId="0" xfId="0" applyFill="1"/>
    <xf numFmtId="164" fontId="0" fillId="3" borderId="0" xfId="0" applyNumberFormat="1" applyFill="1"/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NumberFormat="1" applyFill="1" applyAlignment="1">
      <alignment vertical="top"/>
    </xf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0" fillId="3" borderId="0" xfId="0" applyNumberFormat="1" applyFill="1"/>
    <xf numFmtId="0" fontId="13" fillId="0" borderId="0" xfId="0" quotePrefix="1" applyFont="1" applyFill="1" applyBorder="1" applyAlignment="1">
      <alignment vertical="center" wrapText="1"/>
    </xf>
    <xf numFmtId="0" fontId="0" fillId="0" borderId="0" xfId="0" applyNumberFormat="1" applyFill="1"/>
    <xf numFmtId="0" fontId="3" fillId="3" borderId="0" xfId="0" applyFont="1" applyFill="1" applyAlignment="1"/>
    <xf numFmtId="0" fontId="3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NumberFormat="1" applyFill="1" applyBorder="1"/>
    <xf numFmtId="164" fontId="0" fillId="3" borderId="0" xfId="0" applyNumberFormat="1" applyFill="1" applyBorder="1"/>
    <xf numFmtId="0" fontId="18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4" xfId="0" applyNumberForma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/>
    </xf>
    <xf numFmtId="0" fontId="0" fillId="3" borderId="4" xfId="0" applyNumberFormat="1" applyFill="1" applyBorder="1" applyAlignment="1">
      <alignment horizontal="left"/>
    </xf>
    <xf numFmtId="2" fontId="0" fillId="3" borderId="4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top" wrapText="1"/>
    </xf>
    <xf numFmtId="0" fontId="8" fillId="3" borderId="4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left"/>
    </xf>
    <xf numFmtId="0" fontId="5" fillId="3" borderId="4" xfId="0" applyFont="1" applyFill="1" applyBorder="1"/>
    <xf numFmtId="164" fontId="5" fillId="3" borderId="4" xfId="0" applyNumberFormat="1" applyFont="1" applyFill="1" applyBorder="1" applyAlignment="1">
      <alignment horizontal="center"/>
    </xf>
    <xf numFmtId="49" fontId="8" fillId="4" borderId="0" xfId="0" applyNumberFormat="1" applyFont="1" applyFill="1" applyBorder="1" applyAlignment="1">
      <alignment vertical="center" wrapText="1"/>
    </xf>
    <xf numFmtId="0" fontId="0" fillId="3" borderId="4" xfId="0" applyNumberFormat="1" applyFill="1" applyBorder="1" applyAlignment="1"/>
    <xf numFmtId="49" fontId="9" fillId="4" borderId="0" xfId="0" applyNumberFormat="1" applyFont="1" applyFill="1" applyBorder="1" applyAlignment="1">
      <alignment vertical="center" wrapText="1"/>
    </xf>
    <xf numFmtId="0" fontId="0" fillId="3" borderId="10" xfId="0" applyNumberFormat="1" applyFill="1" applyBorder="1" applyAlignment="1"/>
    <xf numFmtId="0" fontId="0" fillId="3" borderId="4" xfId="0" applyFill="1" applyBorder="1"/>
    <xf numFmtId="164" fontId="0" fillId="3" borderId="4" xfId="0" applyNumberFormat="1" applyFill="1" applyBorder="1" applyAlignment="1">
      <alignment horizontal="center"/>
    </xf>
    <xf numFmtId="0" fontId="3" fillId="0" borderId="0" xfId="0" applyFont="1" applyFill="1"/>
    <xf numFmtId="0" fontId="10" fillId="0" borderId="0" xfId="0" applyFont="1" applyFill="1"/>
    <xf numFmtId="0" fontId="8" fillId="3" borderId="3" xfId="0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/>
    </xf>
    <xf numFmtId="0" fontId="0" fillId="3" borderId="4" xfId="0" applyNumberFormat="1" applyFill="1" applyBorder="1" applyAlignment="1">
      <alignment horizontal="left" vertical="top" wrapText="1"/>
    </xf>
    <xf numFmtId="0" fontId="0" fillId="0" borderId="0" xfId="0" applyFill="1" applyAlignment="1">
      <alignment horizontal="center" vertical="top"/>
    </xf>
    <xf numFmtId="0" fontId="0" fillId="3" borderId="4" xfId="0" applyNumberForma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vertical="center" wrapText="1"/>
    </xf>
    <xf numFmtId="0" fontId="12" fillId="3" borderId="4" xfId="0" applyNumberFormat="1" applyFont="1" applyFill="1" applyBorder="1" applyAlignment="1">
      <alignment horizontal="left"/>
    </xf>
    <xf numFmtId="0" fontId="12" fillId="3" borderId="4" xfId="0" applyFont="1" applyFill="1" applyBorder="1"/>
    <xf numFmtId="0" fontId="12" fillId="3" borderId="4" xfId="0" applyFont="1" applyFill="1" applyBorder="1" applyAlignment="1">
      <alignment horizontal="center"/>
    </xf>
    <xf numFmtId="164" fontId="12" fillId="3" borderId="4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NumberFormat="1" applyFont="1" applyFill="1" applyBorder="1" applyAlignment="1">
      <alignment horizontal="left"/>
    </xf>
    <xf numFmtId="0" fontId="5" fillId="3" borderId="0" xfId="0" applyFont="1" applyFill="1" applyBorder="1"/>
    <xf numFmtId="164" fontId="5" fillId="3" borderId="0" xfId="0" applyNumberFormat="1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/>
    </xf>
    <xf numFmtId="0" fontId="0" fillId="3" borderId="4" xfId="0" applyFill="1" applyBorder="1" applyAlignment="1">
      <alignment vertical="top"/>
    </xf>
    <xf numFmtId="2" fontId="0" fillId="3" borderId="0" xfId="0" applyNumberFormat="1" applyFill="1" applyAlignment="1">
      <alignment vertical="top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 wrapText="1"/>
    </xf>
    <xf numFmtId="0" fontId="8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9" fillId="3" borderId="0" xfId="0" applyFont="1" applyFill="1" applyAlignment="1"/>
    <xf numFmtId="0" fontId="19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vertical="top" wrapText="1"/>
    </xf>
    <xf numFmtId="0" fontId="8" fillId="3" borderId="0" xfId="0" applyNumberFormat="1" applyFont="1" applyFill="1" applyAlignment="1">
      <alignment horizontal="center"/>
    </xf>
    <xf numFmtId="0" fontId="8" fillId="3" borderId="0" xfId="0" applyFont="1" applyFill="1"/>
    <xf numFmtId="0" fontId="20" fillId="3" borderId="0" xfId="0" applyFont="1" applyFill="1" applyBorder="1" applyAlignment="1">
      <alignment horizontal="center" vertical="center"/>
    </xf>
    <xf numFmtId="0" fontId="5" fillId="3" borderId="0" xfId="0" applyFont="1" applyFill="1" applyAlignment="1"/>
    <xf numFmtId="0" fontId="5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top"/>
    </xf>
    <xf numFmtId="0" fontId="8" fillId="3" borderId="10" xfId="0" applyNumberFormat="1" applyFont="1" applyFill="1" applyBorder="1" applyAlignment="1"/>
    <xf numFmtId="0" fontId="8" fillId="3" borderId="12" xfId="0" applyNumberFormat="1" applyFont="1" applyFill="1" applyBorder="1" applyAlignment="1"/>
    <xf numFmtId="0" fontId="8" fillId="3" borderId="9" xfId="0" applyNumberFormat="1" applyFont="1" applyFill="1" applyBorder="1" applyAlignment="1"/>
    <xf numFmtId="0" fontId="8" fillId="3" borderId="7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left" vertical="center" wrapText="1"/>
    </xf>
    <xf numFmtId="0" fontId="8" fillId="3" borderId="10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vertical="center"/>
    </xf>
    <xf numFmtId="49" fontId="21" fillId="0" borderId="11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top"/>
    </xf>
    <xf numFmtId="0" fontId="8" fillId="3" borderId="7" xfId="0" applyFont="1" applyFill="1" applyBorder="1" applyAlignment="1">
      <alignment horizontal="center" vertical="top"/>
    </xf>
    <xf numFmtId="0" fontId="7" fillId="3" borderId="4" xfId="1" applyFont="1" applyFill="1" applyBorder="1" applyAlignment="1">
      <alignment horizontal="center" vertical="top"/>
    </xf>
    <xf numFmtId="49" fontId="21" fillId="0" borderId="0" xfId="0" applyNumberFormat="1" applyFont="1" applyFill="1" applyBorder="1" applyAlignment="1">
      <alignment vertical="center" wrapText="1"/>
    </xf>
    <xf numFmtId="0" fontId="8" fillId="3" borderId="4" xfId="0" quotePrefix="1" applyFont="1" applyFill="1" applyBorder="1" applyAlignment="1">
      <alignment horizontal="center" vertical="center"/>
    </xf>
    <xf numFmtId="165" fontId="8" fillId="3" borderId="4" xfId="0" quotePrefix="1" applyNumberFormat="1" applyFont="1" applyFill="1" applyBorder="1" applyAlignment="1">
      <alignment horizontal="center" vertical="center"/>
    </xf>
    <xf numFmtId="2" fontId="8" fillId="3" borderId="4" xfId="0" quotePrefix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vertical="center" wrapText="1"/>
    </xf>
    <xf numFmtId="0" fontId="8" fillId="3" borderId="13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5" fillId="3" borderId="4" xfId="0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21" fontId="8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0" fontId="8" fillId="3" borderId="10" xfId="0" applyNumberFormat="1" applyFont="1" applyFill="1" applyBorder="1" applyAlignment="1">
      <alignment vertical="center"/>
    </xf>
    <xf numFmtId="0" fontId="8" fillId="3" borderId="12" xfId="0" applyNumberFormat="1" applyFont="1" applyFill="1" applyBorder="1" applyAlignment="1">
      <alignment vertical="center"/>
    </xf>
    <xf numFmtId="0" fontId="8" fillId="3" borderId="9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22" fillId="0" borderId="0" xfId="0" applyFont="1" applyFill="1"/>
    <xf numFmtId="0" fontId="5" fillId="0" borderId="0" xfId="0" applyFont="1" applyFill="1"/>
    <xf numFmtId="2" fontId="8" fillId="3" borderId="6" xfId="0" applyNumberFormat="1" applyFont="1" applyFill="1" applyBorder="1" applyAlignment="1">
      <alignment horizontal="center" vertical="center"/>
    </xf>
    <xf numFmtId="0" fontId="7" fillId="3" borderId="10" xfId="0" applyNumberFormat="1" applyFont="1" applyFill="1" applyBorder="1" applyAlignment="1">
      <alignment horizontal="center" vertical="top" wrapText="1"/>
    </xf>
    <xf numFmtId="2" fontId="8" fillId="3" borderId="6" xfId="0" applyNumberFormat="1" applyFont="1" applyFill="1" applyBorder="1" applyAlignment="1">
      <alignment vertical="center"/>
    </xf>
    <xf numFmtId="0" fontId="5" fillId="3" borderId="10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top"/>
    </xf>
    <xf numFmtId="2" fontId="5" fillId="3" borderId="1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vertical="center"/>
    </xf>
    <xf numFmtId="0" fontId="8" fillId="3" borderId="14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10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/>
    <xf numFmtId="0" fontId="21" fillId="0" borderId="0" xfId="0" applyFont="1" applyFill="1"/>
    <xf numFmtId="2" fontId="8" fillId="3" borderId="9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top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/>
    </xf>
    <xf numFmtId="0" fontId="8" fillId="3" borderId="0" xfId="0" applyFont="1" applyFill="1" applyAlignment="1"/>
    <xf numFmtId="0" fontId="8" fillId="0" borderId="0" xfId="0" applyFont="1" applyFill="1" applyAlignment="1"/>
    <xf numFmtId="0" fontId="8" fillId="3" borderId="0" xfId="0" applyFont="1" applyFill="1" applyAlignment="1">
      <alignment horizontal="left" vertical="top" wrapText="1"/>
    </xf>
    <xf numFmtId="0" fontId="24" fillId="3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vertical="center"/>
    </xf>
    <xf numFmtId="0" fontId="5" fillId="3" borderId="0" xfId="0" applyFont="1" applyFill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26" fillId="3" borderId="0" xfId="0" applyFont="1" applyFill="1" applyBorder="1" applyAlignment="1"/>
    <xf numFmtId="0" fontId="3" fillId="3" borderId="0" xfId="0" applyFont="1" applyFill="1" applyAlignment="1">
      <alignment horizontal="center"/>
    </xf>
    <xf numFmtId="0" fontId="27" fillId="3" borderId="0" xfId="0" applyFont="1" applyFill="1"/>
    <xf numFmtId="0" fontId="27" fillId="3" borderId="0" xfId="0" applyFont="1" applyFill="1" applyBorder="1" applyAlignment="1">
      <alignment horizontal="center" vertical="center"/>
    </xf>
    <xf numFmtId="0" fontId="28" fillId="3" borderId="0" xfId="0" applyFont="1" applyFill="1"/>
    <xf numFmtId="0" fontId="2" fillId="3" borderId="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vertical="center" wrapText="1"/>
    </xf>
    <xf numFmtId="0" fontId="3" fillId="3" borderId="0" xfId="2" applyFont="1" applyFill="1" applyBorder="1" applyAlignment="1">
      <alignment horizontal="center" wrapText="1"/>
    </xf>
    <xf numFmtId="0" fontId="4" fillId="3" borderId="0" xfId="2" applyFont="1" applyFill="1" applyBorder="1" applyAlignment="1">
      <alignment horizontal="center" vertical="center" wrapText="1"/>
    </xf>
    <xf numFmtId="0" fontId="31" fillId="3" borderId="4" xfId="3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31" fillId="3" borderId="4" xfId="3" applyFont="1" applyFill="1" applyBorder="1" applyAlignment="1">
      <alignment horizontal="center" vertical="top" wrapText="1"/>
    </xf>
    <xf numFmtId="0" fontId="32" fillId="3" borderId="4" xfId="3" applyFont="1" applyFill="1" applyBorder="1" applyAlignment="1">
      <alignment horizontal="center" vertical="center" wrapText="1"/>
    </xf>
    <xf numFmtId="0" fontId="32" fillId="3" borderId="4" xfId="3" applyFont="1" applyFill="1" applyBorder="1" applyAlignment="1">
      <alignment horizontal="left" vertical="center" wrapText="1"/>
    </xf>
    <xf numFmtId="2" fontId="11" fillId="3" borderId="4" xfId="0" applyNumberFormat="1" applyFont="1" applyFill="1" applyBorder="1" applyAlignment="1">
      <alignment horizontal="center"/>
    </xf>
    <xf numFmtId="2" fontId="32" fillId="3" borderId="4" xfId="3" applyNumberFormat="1" applyFont="1" applyFill="1" applyBorder="1" applyAlignment="1">
      <alignment horizontal="center" vertical="center" wrapText="1"/>
    </xf>
    <xf numFmtId="2" fontId="21" fillId="3" borderId="4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vertical="center"/>
    </xf>
    <xf numFmtId="0" fontId="30" fillId="3" borderId="0" xfId="3" applyFont="1" applyFill="1" applyBorder="1" applyAlignment="1">
      <alignment horizontal="center" vertical="center" wrapText="1"/>
    </xf>
    <xf numFmtId="165" fontId="28" fillId="3" borderId="0" xfId="0" applyNumberFormat="1" applyFont="1" applyFill="1" applyBorder="1"/>
    <xf numFmtId="0" fontId="8" fillId="3" borderId="14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1" fontId="30" fillId="0" borderId="0" xfId="3" applyNumberFormat="1" applyFont="1" applyFill="1" applyBorder="1" applyAlignment="1">
      <alignment horizontal="right" vertical="center" wrapText="1"/>
    </xf>
    <xf numFmtId="0" fontId="11" fillId="3" borderId="0" xfId="0" applyFont="1" applyFill="1"/>
    <xf numFmtId="0" fontId="11" fillId="0" borderId="0" xfId="0" applyFont="1" applyFill="1"/>
    <xf numFmtId="49" fontId="21" fillId="3" borderId="4" xfId="0" applyNumberFormat="1" applyFont="1" applyFill="1" applyBorder="1" applyAlignment="1">
      <alignment horizontal="left" vertical="center" wrapText="1"/>
    </xf>
    <xf numFmtId="166" fontId="32" fillId="3" borderId="4" xfId="3" applyNumberFormat="1" applyFont="1" applyFill="1" applyBorder="1" applyAlignment="1">
      <alignment horizontal="center" vertical="center"/>
    </xf>
    <xf numFmtId="49" fontId="33" fillId="4" borderId="0" xfId="0" applyNumberFormat="1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top"/>
    </xf>
    <xf numFmtId="0" fontId="13" fillId="3" borderId="0" xfId="0" applyFont="1" applyFill="1" applyAlignment="1">
      <alignment vertical="top" wrapText="1"/>
    </xf>
    <xf numFmtId="0" fontId="13" fillId="3" borderId="0" xfId="0" applyNumberFormat="1" applyFont="1" applyFill="1"/>
    <xf numFmtId="0" fontId="13" fillId="3" borderId="0" xfId="0" applyFont="1" applyFill="1" applyAlignment="1">
      <alignment horizontal="right"/>
    </xf>
    <xf numFmtId="0" fontId="13" fillId="3" borderId="0" xfId="0" applyFont="1" applyFill="1"/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vertical="top" wrapText="1"/>
    </xf>
    <xf numFmtId="0" fontId="13" fillId="3" borderId="0" xfId="0" applyNumberFormat="1" applyFont="1" applyFill="1" applyBorder="1"/>
    <xf numFmtId="0" fontId="13" fillId="3" borderId="1" xfId="0" applyFont="1" applyFill="1" applyBorder="1" applyAlignment="1">
      <alignment horizontal="right"/>
    </xf>
    <xf numFmtId="0" fontId="13" fillId="3" borderId="1" xfId="0" applyFont="1" applyFill="1" applyBorder="1"/>
    <xf numFmtId="0" fontId="10" fillId="3" borderId="3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3" borderId="4" xfId="0" quotePrefix="1" applyFont="1" applyFill="1" applyBorder="1" applyAlignment="1">
      <alignment horizontal="center" vertical="top"/>
    </xf>
    <xf numFmtId="0" fontId="10" fillId="3" borderId="4" xfId="0" quotePrefix="1" applyFont="1" applyFill="1" applyBorder="1" applyAlignment="1">
      <alignment horizontal="center" vertical="top" wrapText="1"/>
    </xf>
    <xf numFmtId="0" fontId="10" fillId="3" borderId="4" xfId="0" quotePrefix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 wrapText="1"/>
    </xf>
    <xf numFmtId="0" fontId="13" fillId="3" borderId="10" xfId="0" applyNumberFormat="1" applyFont="1" applyFill="1" applyBorder="1" applyAlignment="1">
      <alignment horizontal="center" vertical="center"/>
    </xf>
    <xf numFmtId="2" fontId="13" fillId="3" borderId="4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vertical="center" wrapText="1"/>
    </xf>
    <xf numFmtId="0" fontId="13" fillId="3" borderId="4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top" wrapText="1"/>
    </xf>
    <xf numFmtId="0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2" fontId="34" fillId="0" borderId="0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 wrapText="1"/>
    </xf>
    <xf numFmtId="0" fontId="13" fillId="3" borderId="13" xfId="0" applyNumberFormat="1" applyFont="1" applyFill="1" applyBorder="1" applyAlignment="1">
      <alignment horizontal="center" vertical="center"/>
    </xf>
    <xf numFmtId="1" fontId="13" fillId="3" borderId="4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6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vertical="top" wrapText="1"/>
    </xf>
    <xf numFmtId="49" fontId="13" fillId="3" borderId="4" xfId="0" applyNumberFormat="1" applyFont="1" applyFill="1" applyBorder="1" applyAlignment="1">
      <alignment vertical="center" wrapText="1"/>
    </xf>
    <xf numFmtId="21" fontId="13" fillId="3" borderId="4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3" fillId="3" borderId="4" xfId="0" applyNumberFormat="1" applyFont="1" applyFill="1" applyBorder="1" applyAlignment="1">
      <alignment horizontal="center" vertical="center" wrapText="1"/>
    </xf>
    <xf numFmtId="0" fontId="13" fillId="3" borderId="10" xfId="0" applyNumberFormat="1" applyFont="1" applyFill="1" applyBorder="1" applyAlignment="1">
      <alignment vertical="center"/>
    </xf>
    <xf numFmtId="0" fontId="13" fillId="3" borderId="12" xfId="0" applyNumberFormat="1" applyFont="1" applyFill="1" applyBorder="1" applyAlignment="1">
      <alignment vertical="center"/>
    </xf>
    <xf numFmtId="0" fontId="13" fillId="3" borderId="9" xfId="0" applyNumberFormat="1" applyFont="1" applyFill="1" applyBorder="1" applyAlignment="1">
      <alignment vertical="center"/>
    </xf>
    <xf numFmtId="0" fontId="13" fillId="3" borderId="9" xfId="0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49" fontId="35" fillId="3" borderId="9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13" fillId="3" borderId="4" xfId="0" quotePrefix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quotePrefix="1" applyFont="1" applyFill="1" applyBorder="1" applyAlignment="1">
      <alignment horizontal="center" vertical="center"/>
    </xf>
    <xf numFmtId="2" fontId="10" fillId="3" borderId="3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/>
    </xf>
    <xf numFmtId="49" fontId="11" fillId="5" borderId="0" xfId="0" applyNumberFormat="1" applyFont="1" applyFill="1" applyBorder="1" applyAlignment="1">
      <alignment vertical="center" wrapText="1"/>
    </xf>
    <xf numFmtId="0" fontId="13" fillId="3" borderId="4" xfId="0" applyNumberFormat="1" applyFont="1" applyFill="1" applyBorder="1" applyAlignment="1">
      <alignment vertical="center"/>
    </xf>
    <xf numFmtId="49" fontId="8" fillId="5" borderId="0" xfId="0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left" vertical="center" wrapText="1"/>
    </xf>
    <xf numFmtId="0" fontId="13" fillId="3" borderId="10" xfId="0" applyNumberFormat="1" applyFont="1" applyFill="1" applyBorder="1" applyAlignment="1">
      <alignment horizontal="center" vertical="center" wrapText="1"/>
    </xf>
    <xf numFmtId="2" fontId="13" fillId="3" borderId="4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49" fontId="13" fillId="3" borderId="4" xfId="0" applyNumberFormat="1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left" vertical="center"/>
    </xf>
    <xf numFmtId="2" fontId="13" fillId="3" borderId="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3" fillId="3" borderId="4" xfId="0" applyNumberFormat="1" applyFont="1" applyFill="1" applyBorder="1" applyAlignment="1">
      <alignment vertical="top" wrapText="1"/>
    </xf>
    <xf numFmtId="49" fontId="10" fillId="3" borderId="4" xfId="0" applyNumberFormat="1" applyFont="1" applyFill="1" applyBorder="1" applyAlignment="1">
      <alignment vertical="top" wrapText="1"/>
    </xf>
    <xf numFmtId="2" fontId="10" fillId="3" borderId="4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 wrapText="1"/>
    </xf>
    <xf numFmtId="49" fontId="10" fillId="3" borderId="4" xfId="0" applyNumberFormat="1" applyFont="1" applyFill="1" applyBorder="1" applyAlignment="1">
      <alignment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vertical="top" wrapText="1"/>
    </xf>
    <xf numFmtId="0" fontId="11" fillId="3" borderId="4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167" fontId="7" fillId="3" borderId="4" xfId="0" applyNumberFormat="1" applyFont="1" applyFill="1" applyBorder="1" applyAlignment="1">
      <alignment horizontal="center" vertical="top"/>
    </xf>
    <xf numFmtId="2" fontId="11" fillId="3" borderId="4" xfId="0" applyNumberFormat="1" applyFont="1" applyFill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0" fillId="0" borderId="0" xfId="0" applyFill="1" applyAlignment="1">
      <alignment horizontal="left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justify" vertical="top" wrapText="1"/>
    </xf>
    <xf numFmtId="0" fontId="11" fillId="3" borderId="4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0" fontId="11" fillId="3" borderId="4" xfId="0" applyNumberFormat="1" applyFont="1" applyFill="1" applyBorder="1" applyAlignment="1">
      <alignment horizontal="center" vertical="center"/>
    </xf>
    <xf numFmtId="165" fontId="11" fillId="3" borderId="4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/>
    </xf>
    <xf numFmtId="0" fontId="21" fillId="3" borderId="4" xfId="0" applyNumberFormat="1" applyFont="1" applyFill="1" applyBorder="1" applyAlignment="1">
      <alignment vertical="center" wrapText="1"/>
    </xf>
    <xf numFmtId="0" fontId="21" fillId="3" borderId="4" xfId="0" applyFont="1" applyFill="1" applyBorder="1" applyAlignment="1">
      <alignment horizontal="center"/>
    </xf>
    <xf numFmtId="2" fontId="21" fillId="3" borderId="4" xfId="0" applyNumberFormat="1" applyFont="1" applyFill="1" applyBorder="1" applyAlignment="1">
      <alignment horizontal="center" vertical="center"/>
    </xf>
    <xf numFmtId="2" fontId="21" fillId="0" borderId="0" xfId="0" applyNumberFormat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/>
    </xf>
    <xf numFmtId="49" fontId="33" fillId="5" borderId="0" xfId="0" applyNumberFormat="1" applyFont="1" applyFill="1" applyBorder="1" applyAlignment="1">
      <alignment vertical="center" wrapText="1"/>
    </xf>
    <xf numFmtId="49" fontId="11" fillId="3" borderId="4" xfId="0" applyNumberFormat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37" fillId="5" borderId="0" xfId="4" applyFont="1" applyFill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 wrapText="1"/>
    </xf>
    <xf numFmtId="10" fontId="11" fillId="3" borderId="4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49" fontId="21" fillId="3" borderId="4" xfId="0" applyNumberFormat="1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/>
    </xf>
    <xf numFmtId="0" fontId="38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24" fillId="0" borderId="0" xfId="0" applyFont="1" applyFill="1"/>
    <xf numFmtId="0" fontId="1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/>
    <xf numFmtId="0" fontId="21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left" vertical="top" wrapText="1"/>
    </xf>
    <xf numFmtId="0" fontId="11" fillId="3" borderId="4" xfId="0" applyNumberFormat="1" applyFont="1" applyFill="1" applyBorder="1" applyAlignment="1">
      <alignment horizontal="center" vertical="top" wrapText="1"/>
    </xf>
    <xf numFmtId="2" fontId="11" fillId="3" borderId="4" xfId="0" applyNumberFormat="1" applyFont="1" applyFill="1" applyBorder="1" applyAlignment="1">
      <alignment horizontal="center" vertical="top" wrapText="1"/>
    </xf>
    <xf numFmtId="2" fontId="11" fillId="3" borderId="4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top" wrapText="1"/>
    </xf>
    <xf numFmtId="0" fontId="11" fillId="3" borderId="3" xfId="0" applyNumberFormat="1" applyFont="1" applyFill="1" applyBorder="1" applyAlignment="1">
      <alignment horizontal="center" vertical="top" wrapText="1"/>
    </xf>
    <xf numFmtId="0" fontId="11" fillId="3" borderId="3" xfId="0" applyNumberFormat="1" applyFont="1" applyFill="1" applyBorder="1" applyAlignment="1">
      <alignment horizontal="center" vertical="center" wrapText="1"/>
    </xf>
    <xf numFmtId="0" fontId="11" fillId="3" borderId="4" xfId="0" quotePrefix="1" applyFont="1" applyFill="1" applyBorder="1" applyAlignment="1">
      <alignment horizontal="center" vertical="center" wrapText="1"/>
    </xf>
    <xf numFmtId="1" fontId="11" fillId="3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/>
    </xf>
    <xf numFmtId="0" fontId="11" fillId="3" borderId="6" xfId="0" applyNumberFormat="1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vertical="top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4" xfId="0" applyNumberFormat="1" applyFont="1" applyFill="1" applyBorder="1" applyAlignment="1">
      <alignment horizontal="left" vertical="top" wrapText="1"/>
    </xf>
    <xf numFmtId="0" fontId="21" fillId="3" borderId="4" xfId="0" applyFont="1" applyFill="1" applyBorder="1" applyAlignment="1">
      <alignment vertical="top" wrapText="1"/>
    </xf>
    <xf numFmtId="2" fontId="21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/>
    <xf numFmtId="0" fontId="11" fillId="3" borderId="1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center"/>
    </xf>
    <xf numFmtId="2" fontId="11" fillId="3" borderId="9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49" fontId="11" fillId="3" borderId="4" xfId="0" applyNumberFormat="1" applyFont="1" applyFill="1" applyBorder="1" applyAlignment="1">
      <alignment vertical="top" wrapText="1"/>
    </xf>
    <xf numFmtId="9" fontId="11" fillId="3" borderId="4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2" fontId="11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42" fillId="0" borderId="0" xfId="0" applyFont="1" applyFill="1" applyAlignment="1">
      <alignment vertical="top"/>
    </xf>
    <xf numFmtId="49" fontId="13" fillId="0" borderId="0" xfId="0" applyNumberFormat="1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center" wrapText="1"/>
    </xf>
  </cellXfs>
  <cellStyles count="5">
    <cellStyle name="Normal" xfId="0" builtinId="0"/>
    <cellStyle name="Normal 2 2 2 3" xfId="1"/>
    <cellStyle name="Normal 2 2 3" xfId="3"/>
    <cellStyle name="Normal 3 4 2" xfId="2"/>
    <cellStyle name="Normal 5" xfId="4"/>
  </cellStyles>
  <dxfs count="14"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476250</xdr:colOff>
      <xdr:row>44</xdr:row>
      <xdr:rowOff>76200</xdr:rowOff>
    </xdr:from>
    <xdr:to>
      <xdr:col>21</xdr:col>
      <xdr:colOff>600075</xdr:colOff>
      <xdr:row>44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297400" y="1072515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27</xdr:row>
      <xdr:rowOff>28575</xdr:rowOff>
    </xdr:from>
    <xdr:to>
      <xdr:col>6</xdr:col>
      <xdr:colOff>666750</xdr:colOff>
      <xdr:row>27</xdr:row>
      <xdr:rowOff>190500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658100" y="8162925"/>
          <a:ext cx="304800" cy="1619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IN" sz="1400" b="0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</xdr:txBody>
    </xdr:sp>
    <xdr:clientData/>
  </xdr:twoCellAnchor>
  <xdr:twoCellAnchor>
    <xdr:from>
      <xdr:col>7</xdr:col>
      <xdr:colOff>31401</xdr:colOff>
      <xdr:row>35</xdr:row>
      <xdr:rowOff>31402</xdr:rowOff>
    </xdr:from>
    <xdr:to>
      <xdr:col>7</xdr:col>
      <xdr:colOff>1066800</xdr:colOff>
      <xdr:row>35</xdr:row>
      <xdr:rowOff>200026</xdr:rowOff>
    </xdr:to>
    <xdr:sp macro="" textlink="">
      <xdr:nvSpPr>
        <xdr:cNvPr id="3" name="TextBox 2"/>
        <xdr:cNvSpPr txBox="1"/>
      </xdr:nvSpPr>
      <xdr:spPr>
        <a:xfrm>
          <a:off x="8432451" y="10556527"/>
          <a:ext cx="1035399" cy="1686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750">
              <a:latin typeface="Arial" pitchFamily="34" charset="0"/>
              <a:cs typeface="Arial" pitchFamily="34" charset="0"/>
            </a:rPr>
            <a:t>Fill appropriate cost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RIVE-E\B.C\SoR%20File\SoR%202020-21\Balance%20files%20%20to%20upload%20of%20SoR%202020-21\Schedule%20A,%20B,%20C,%20D%20&amp;%20E%20for%20SoR%202020-21%20on%2008.12.2020%20at%2018.22%20H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spdcl.co.in/cseb/(S(qetjex10aa5r4qsq2cu1e0ny))/Files/SOR/SOR%202019-20/Schedule%20A,%20B,%20C,%20D%20&amp;%20E%20for%20SoR%202019-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spdcl.co.in/cseb/(S(u4ryzz4sg5ty2adwdgmzcqmz))/Files/SOR/SOR%202019-20/Schedule%20A,%20B,%20C,%20D%20&amp;%20E%20for%20SoR%202019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MPARATIVE"/>
      <sheetName val="SOR RATE"/>
      <sheetName val="A-1"/>
      <sheetName val="A-2 (A)"/>
      <sheetName val="A-2 (B)"/>
      <sheetName val="A-3"/>
      <sheetName val="A-3 (A)"/>
      <sheetName val="A-3 (B)"/>
      <sheetName val="A-4"/>
      <sheetName val="A-5"/>
      <sheetName val="A-6"/>
      <sheetName val="A-7"/>
      <sheetName val="A-8"/>
      <sheetName val="A-9"/>
      <sheetName val="A-10"/>
      <sheetName val="A-11"/>
      <sheetName val="B-1"/>
      <sheetName val="B-2"/>
      <sheetName val="B-3"/>
      <sheetName val="B-4"/>
      <sheetName val="B-5"/>
      <sheetName val="B-6"/>
      <sheetName val="B-8"/>
      <sheetName val="B-9"/>
      <sheetName val="C-1"/>
      <sheetName val="C-2"/>
      <sheetName val="C-3"/>
      <sheetName val="C-3 (A)"/>
      <sheetName val="C-3 (B)"/>
      <sheetName val="C-3 (C)"/>
      <sheetName val="C-3 (D)"/>
      <sheetName val="C-3 (E)"/>
      <sheetName val="C-4"/>
      <sheetName val="C-5"/>
      <sheetName val="C-6"/>
      <sheetName val="C-7(A-1)"/>
      <sheetName val="C-7(A-2)"/>
      <sheetName val="C-7(B-1)"/>
      <sheetName val="C-7 (B-1) A"/>
      <sheetName val="C-7 (B-1) B"/>
      <sheetName val="C-7(B-2)"/>
      <sheetName val="C-8"/>
      <sheetName val="C-9"/>
      <sheetName val="C-9 (A)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D-1"/>
      <sheetName val="D-2"/>
      <sheetName val="D-3"/>
      <sheetName val="D-4"/>
      <sheetName val="D-5"/>
      <sheetName val="D-6 (1)"/>
      <sheetName val="D-6 (2)"/>
      <sheetName val="D-6 (3)"/>
      <sheetName val="D-6 (4)"/>
      <sheetName val="D-6 (B)"/>
      <sheetName val="D-7"/>
      <sheetName val="D-8"/>
      <sheetName val="D-9"/>
      <sheetName val="D-10"/>
      <sheetName val="D-11"/>
      <sheetName val="D-12"/>
      <sheetName val="D-13"/>
      <sheetName val="D-14"/>
      <sheetName val="E-1"/>
      <sheetName val="E-2"/>
      <sheetName val="E-3"/>
      <sheetName val="E-4"/>
      <sheetName val="E-5"/>
      <sheetName val="E-6"/>
      <sheetName val="Sheet2"/>
    </sheetNames>
    <sheetDataSet>
      <sheetData sheetId="0" refreshError="1"/>
      <sheetData sheetId="1" refreshError="1"/>
      <sheetData sheetId="2" refreshError="1">
        <row r="1">
          <cell r="B1" t="str">
            <v>RATE OF STOCK MATERIALS IN SoR OF 2020-21</v>
          </cell>
        </row>
        <row r="2">
          <cell r="B2" t="str">
            <v>RATE OF ALL MATERIALS ARE INCLUSIVE OF G.S.T. UNLESS MENTIONED SPECIFICALLY IN REMARKS COLUMN</v>
          </cell>
        </row>
        <row r="3">
          <cell r="A3" t="str">
            <v xml:space="preserve">Material Code </v>
          </cell>
          <cell r="B3" t="str">
            <v>Description</v>
          </cell>
          <cell r="C3" t="str">
            <v>Unit</v>
          </cell>
          <cell r="D3" t="str">
            <v>Unit rate for 2020-21</v>
          </cell>
        </row>
        <row r="4">
          <cell r="A4">
            <v>7130200201</v>
          </cell>
          <cell r="B4" t="str">
            <v>1:1.5:3 Ratio</v>
          </cell>
          <cell r="C4" t="str">
            <v>Cmt</v>
          </cell>
          <cell r="D4">
            <v>4072.99</v>
          </cell>
        </row>
        <row r="5">
          <cell r="A5">
            <v>7130200202</v>
          </cell>
          <cell r="B5" t="str">
            <v>1:3:6 Ratio</v>
          </cell>
          <cell r="C5" t="str">
            <v>Cmt</v>
          </cell>
          <cell r="D5">
            <v>2970</v>
          </cell>
        </row>
        <row r="6">
          <cell r="A6">
            <v>7130200204</v>
          </cell>
          <cell r="B6" t="str">
            <v>Route &amp; joint indicating stone with M.S. anchor rod</v>
          </cell>
          <cell r="C6" t="str">
            <v>Nos.</v>
          </cell>
          <cell r="D6">
            <v>182.51</v>
          </cell>
        </row>
        <row r="7">
          <cell r="A7">
            <v>7130200401</v>
          </cell>
          <cell r="B7" t="str">
            <v>Cement in 50 kg bags</v>
          </cell>
          <cell r="C7" t="str">
            <v>Bags</v>
          </cell>
          <cell r="D7">
            <v>263.68</v>
          </cell>
        </row>
        <row r="8">
          <cell r="A8">
            <v>7130201343</v>
          </cell>
          <cell r="B8" t="str">
            <v>Cable covering tiles 250x250x40 mm</v>
          </cell>
          <cell r="C8" t="str">
            <v>Each</v>
          </cell>
          <cell r="D8">
            <v>33</v>
          </cell>
        </row>
        <row r="9">
          <cell r="A9">
            <v>7130210809</v>
          </cell>
          <cell r="B9" t="str">
            <v>Aluminium Paint</v>
          </cell>
          <cell r="C9" t="str">
            <v>Ltr.</v>
          </cell>
          <cell r="D9">
            <v>337.79</v>
          </cell>
        </row>
        <row r="10">
          <cell r="A10">
            <v>7130211121</v>
          </cell>
          <cell r="B10" t="str">
            <v>Grey Enamel Paint smoke/battle ship</v>
          </cell>
          <cell r="C10" t="str">
            <v>Ltr</v>
          </cell>
          <cell r="D10">
            <v>258.61</v>
          </cell>
        </row>
        <row r="11">
          <cell r="A11">
            <v>7130211158</v>
          </cell>
          <cell r="B11" t="str">
            <v>Red Oxide Paint</v>
          </cell>
          <cell r="C11" t="str">
            <v>Ltr.</v>
          </cell>
          <cell r="D11">
            <v>151.18</v>
          </cell>
        </row>
        <row r="12">
          <cell r="A12">
            <v>7130300025</v>
          </cell>
          <cell r="B12" t="str">
            <v>LT 3 phase 5 Wire Aerial Bunched Cable of Size 3X70+1x16+1x50</v>
          </cell>
          <cell r="C12" t="str">
            <v>km</v>
          </cell>
          <cell r="D12">
            <v>155583.69</v>
          </cell>
        </row>
        <row r="13">
          <cell r="A13">
            <v>7130310007</v>
          </cell>
          <cell r="B13" t="str">
            <v>70 Sqmm.</v>
          </cell>
          <cell r="C13" t="str">
            <v>Km.</v>
          </cell>
          <cell r="D13">
            <v>50954.95</v>
          </cell>
        </row>
        <row r="14">
          <cell r="A14">
            <v>7130310008</v>
          </cell>
          <cell r="B14" t="str">
            <v>120 Sqmm.</v>
          </cell>
          <cell r="C14" t="str">
            <v>Km.</v>
          </cell>
          <cell r="D14">
            <v>89898.08</v>
          </cell>
        </row>
        <row r="15">
          <cell r="A15">
            <v>7130310020</v>
          </cell>
          <cell r="B15" t="str">
            <v>3x400 Sq.mm.</v>
          </cell>
          <cell r="C15" t="str">
            <v>km</v>
          </cell>
          <cell r="D15">
            <v>2205469.91</v>
          </cell>
        </row>
        <row r="16">
          <cell r="A16">
            <v>7130310021</v>
          </cell>
          <cell r="B16" t="str">
            <v>35 Sqmm.</v>
          </cell>
          <cell r="C16" t="str">
            <v>Km.</v>
          </cell>
          <cell r="D16">
            <v>27670.91</v>
          </cell>
        </row>
        <row r="17">
          <cell r="A17">
            <v>7130310022</v>
          </cell>
          <cell r="B17" t="str">
            <v>50 Sqmm.</v>
          </cell>
          <cell r="C17" t="str">
            <v>Km.</v>
          </cell>
          <cell r="D17">
            <v>34866.699999999997</v>
          </cell>
        </row>
        <row r="18">
          <cell r="A18">
            <v>7130310031</v>
          </cell>
          <cell r="B18" t="str">
            <v>LT 3 phase 5 Wire Aerial Bunched Cable of Size 3X16+1X16+1x25</v>
          </cell>
          <cell r="C18" t="str">
            <v>km</v>
          </cell>
          <cell r="D18">
            <v>62452.44</v>
          </cell>
        </row>
        <row r="19">
          <cell r="A19">
            <v>7130310032</v>
          </cell>
          <cell r="B19" t="str">
            <v>LT 3 phase 5 Wire Aerial Bunched Cable of Size 3X25+1X16+1x25</v>
          </cell>
          <cell r="C19" t="str">
            <v>km</v>
          </cell>
          <cell r="D19">
            <v>71551.91</v>
          </cell>
        </row>
        <row r="20">
          <cell r="A20">
            <v>7130310033</v>
          </cell>
          <cell r="B20" t="str">
            <v>LT 3 phase 5 Wire Aerial Bunched Cable of Size 3X35+1x16+1x25</v>
          </cell>
          <cell r="C20" t="str">
            <v>km</v>
          </cell>
          <cell r="D20">
            <v>87860.5</v>
          </cell>
        </row>
        <row r="21">
          <cell r="A21">
            <v>7130310038</v>
          </cell>
          <cell r="B21" t="str">
            <v>2.5 Sqmm.</v>
          </cell>
          <cell r="C21" t="str">
            <v>Per Mtr.</v>
          </cell>
          <cell r="D21">
            <v>7.07</v>
          </cell>
        </row>
        <row r="22">
          <cell r="A22">
            <v>7130310039</v>
          </cell>
          <cell r="B22" t="str">
            <v>6.0 Sqmm.</v>
          </cell>
          <cell r="C22" t="str">
            <v>Per Mtr.</v>
          </cell>
          <cell r="D22">
            <v>29.82</v>
          </cell>
        </row>
        <row r="23">
          <cell r="A23">
            <v>7130310040</v>
          </cell>
          <cell r="B23" t="str">
            <v>10 Sq.mm.</v>
          </cell>
          <cell r="C23" t="str">
            <v>Per Mtr.</v>
          </cell>
          <cell r="D23">
            <v>61.79</v>
          </cell>
        </row>
        <row r="24">
          <cell r="A24">
            <v>7130310041</v>
          </cell>
          <cell r="B24" t="str">
            <v>150 Sqmm.</v>
          </cell>
          <cell r="C24" t="str">
            <v>Km.</v>
          </cell>
          <cell r="D24">
            <v>100475.81</v>
          </cell>
        </row>
        <row r="25">
          <cell r="A25">
            <v>7130310042</v>
          </cell>
          <cell r="B25" t="str">
            <v>16.0 Sqmm.</v>
          </cell>
          <cell r="C25" t="str">
            <v>km</v>
          </cell>
          <cell r="D25">
            <v>40342.76</v>
          </cell>
        </row>
        <row r="26">
          <cell r="A26">
            <v>7130310044</v>
          </cell>
          <cell r="B26" t="str">
            <v>10 Sq.mm.</v>
          </cell>
          <cell r="C26" t="str">
            <v>km</v>
          </cell>
          <cell r="D26">
            <v>55178.13</v>
          </cell>
        </row>
        <row r="27">
          <cell r="A27">
            <v>7130310048</v>
          </cell>
          <cell r="B27" t="str">
            <v>25 Sq.mm.</v>
          </cell>
          <cell r="C27" t="str">
            <v>km</v>
          </cell>
          <cell r="D27">
            <v>87690.86</v>
          </cell>
        </row>
        <row r="28">
          <cell r="A28">
            <v>7130310049</v>
          </cell>
          <cell r="B28" t="str">
            <v>120 Sq.mm.</v>
          </cell>
          <cell r="C28" t="str">
            <v>km</v>
          </cell>
        </row>
        <row r="29">
          <cell r="A29">
            <v>7130310050</v>
          </cell>
          <cell r="B29" t="str">
            <v xml:space="preserve">400 Sqmm. </v>
          </cell>
          <cell r="C29" t="str">
            <v>km</v>
          </cell>
        </row>
        <row r="30">
          <cell r="A30">
            <v>7130310051</v>
          </cell>
          <cell r="B30" t="str">
            <v>3x95 Sq.mm.</v>
          </cell>
          <cell r="C30" t="str">
            <v>km</v>
          </cell>
          <cell r="D30">
            <v>944388.73</v>
          </cell>
        </row>
        <row r="31">
          <cell r="A31">
            <v>7130310052</v>
          </cell>
          <cell r="B31" t="str">
            <v>3x150 Sq.mm.</v>
          </cell>
          <cell r="C31" t="str">
            <v>km</v>
          </cell>
          <cell r="D31">
            <v>1159291.05</v>
          </cell>
        </row>
        <row r="32">
          <cell r="A32">
            <v>7130310053</v>
          </cell>
          <cell r="B32" t="str">
            <v>3x185 Sq.mm.</v>
          </cell>
          <cell r="C32" t="str">
            <v>km</v>
          </cell>
          <cell r="D32">
            <v>1325023.33</v>
          </cell>
        </row>
        <row r="33">
          <cell r="A33">
            <v>7130310054</v>
          </cell>
          <cell r="B33" t="str">
            <v>3x240 Sq.mm.</v>
          </cell>
          <cell r="C33" t="str">
            <v>km</v>
          </cell>
          <cell r="D33">
            <v>1684904.07</v>
          </cell>
        </row>
        <row r="34">
          <cell r="A34">
            <v>7130310055</v>
          </cell>
          <cell r="B34" t="str">
            <v>33 kV AB Cable Straight thru' joint kit suitable for 35-70 sqmm</v>
          </cell>
          <cell r="C34" t="str">
            <v>Set</v>
          </cell>
          <cell r="D34">
            <v>18950.72</v>
          </cell>
        </row>
        <row r="35">
          <cell r="A35">
            <v>7130310056</v>
          </cell>
          <cell r="B35" t="str">
            <v>33 kV AB Cable Straight thru' joint kit suitable for 95-120 sqmm</v>
          </cell>
          <cell r="C35" t="str">
            <v>Set</v>
          </cell>
          <cell r="D35">
            <v>27072.45</v>
          </cell>
        </row>
        <row r="36">
          <cell r="A36">
            <v>7130310057</v>
          </cell>
          <cell r="B36" t="str">
            <v xml:space="preserve">11 kV 3 phase Aerial Bunched Cable 3x35 + 35 Sq mm </v>
          </cell>
          <cell r="C36" t="str">
            <v>km</v>
          </cell>
          <cell r="D36">
            <v>440140</v>
          </cell>
        </row>
        <row r="37">
          <cell r="A37">
            <v>7130310058</v>
          </cell>
          <cell r="B37" t="str">
            <v xml:space="preserve">11 kV 3 phase Aerial Bunched Cable 3x70 + 70 Sq mm </v>
          </cell>
          <cell r="C37" t="str">
            <v>km</v>
          </cell>
          <cell r="D37">
            <v>545160</v>
          </cell>
        </row>
        <row r="38">
          <cell r="A38">
            <v>7130310059</v>
          </cell>
          <cell r="B38" t="str">
            <v xml:space="preserve">11 kV 3 phase Aerial Bunched Cable 3x95 + 95 Sq mm </v>
          </cell>
          <cell r="C38" t="str">
            <v>km</v>
          </cell>
          <cell r="D38">
            <v>623040</v>
          </cell>
        </row>
        <row r="39">
          <cell r="A39">
            <v>7130310060</v>
          </cell>
          <cell r="B39" t="str">
            <v xml:space="preserve">11 kV 3 phase Aerial Bunched Cable 3x120 + 120 Sq mm </v>
          </cell>
          <cell r="C39" t="str">
            <v>km</v>
          </cell>
          <cell r="D39">
            <v>763460</v>
          </cell>
        </row>
        <row r="40">
          <cell r="A40">
            <v>7130310061</v>
          </cell>
          <cell r="B40" t="str">
            <v>11 kV AB Cable Straight thru' joint kit suitable for 35-70 sqmm</v>
          </cell>
          <cell r="C40" t="str">
            <v>Set</v>
          </cell>
          <cell r="D40">
            <v>4136.07</v>
          </cell>
        </row>
        <row r="41">
          <cell r="A41">
            <v>7130310062</v>
          </cell>
          <cell r="B41" t="str">
            <v>11 kV AB Cable Straight thru' joint kit suitable for 95-120 sqmm</v>
          </cell>
          <cell r="C41" t="str">
            <v>Set</v>
          </cell>
          <cell r="D41">
            <v>4352.5600000000004</v>
          </cell>
        </row>
        <row r="42">
          <cell r="A42">
            <v>7130310063</v>
          </cell>
          <cell r="B42" t="str">
            <v>LT 1 phase 3 Wire Aerial Bunched Cable of Size 1X25+1X16+1x25</v>
          </cell>
          <cell r="C42" t="str">
            <v>km</v>
          </cell>
          <cell r="D42">
            <v>39223.339999999997</v>
          </cell>
        </row>
        <row r="43">
          <cell r="A43">
            <v>7130310065</v>
          </cell>
          <cell r="B43" t="str">
            <v>LT 3 phase 5 Wire Aerial Bunched Cable of Size 3X50+1x16+1x35</v>
          </cell>
          <cell r="C43" t="str">
            <v>km</v>
          </cell>
          <cell r="D43">
            <v>112447.19</v>
          </cell>
        </row>
        <row r="44">
          <cell r="A44">
            <v>7130310066</v>
          </cell>
          <cell r="B44" t="str">
            <v>LT 3 phase 5 Wire Aerial Bunched Cable of Size 3X50+1X25+1x35</v>
          </cell>
          <cell r="C44" t="str">
            <v>km</v>
          </cell>
          <cell r="D44">
            <v>109962.96</v>
          </cell>
        </row>
        <row r="45">
          <cell r="A45">
            <v>7130310070</v>
          </cell>
          <cell r="B45" t="str">
            <v>LT 3 phase 4 Wire Aerial Bunched Cable of Size 3X16+1x25</v>
          </cell>
          <cell r="C45" t="str">
            <v>km</v>
          </cell>
          <cell r="D45">
            <v>47723.59</v>
          </cell>
        </row>
        <row r="46">
          <cell r="A46">
            <v>7130310073</v>
          </cell>
          <cell r="B46" t="str">
            <v>LT 3 phase 4 Wire Aerial Bunched Cable of Size 3X25+1x25</v>
          </cell>
          <cell r="C46" t="str">
            <v>km</v>
          </cell>
          <cell r="D46">
            <v>51193.82</v>
          </cell>
        </row>
        <row r="47">
          <cell r="A47">
            <v>7130310075</v>
          </cell>
          <cell r="B47" t="str">
            <v>3x240 Sq.mm.</v>
          </cell>
          <cell r="C47" t="str">
            <v>km</v>
          </cell>
          <cell r="D47">
            <v>2018156.83</v>
          </cell>
        </row>
        <row r="48">
          <cell r="A48">
            <v>7130310076</v>
          </cell>
          <cell r="B48" t="str">
            <v>70 Sq.mm</v>
          </cell>
          <cell r="C48" t="str">
            <v>km</v>
          </cell>
          <cell r="D48">
            <v>538584.18999999994</v>
          </cell>
        </row>
        <row r="49">
          <cell r="A49">
            <v>7130310077</v>
          </cell>
          <cell r="B49" t="str">
            <v>95 Sq.mm</v>
          </cell>
          <cell r="C49" t="str">
            <v>km</v>
          </cell>
          <cell r="D49">
            <v>544914.13</v>
          </cell>
        </row>
        <row r="50">
          <cell r="A50">
            <v>7130310078</v>
          </cell>
          <cell r="B50" t="str">
            <v>120 Sq.mm</v>
          </cell>
          <cell r="C50" t="str">
            <v>km</v>
          </cell>
          <cell r="D50">
            <v>812576.78</v>
          </cell>
        </row>
        <row r="51">
          <cell r="A51">
            <v>7130310079</v>
          </cell>
          <cell r="B51" t="str">
            <v>240 Sq.mm</v>
          </cell>
          <cell r="C51" t="str">
            <v>km</v>
          </cell>
          <cell r="D51">
            <v>984525.89</v>
          </cell>
        </row>
        <row r="52">
          <cell r="A52">
            <v>7130310080</v>
          </cell>
          <cell r="B52" t="str">
            <v>400 Sq.mm</v>
          </cell>
          <cell r="C52" t="str">
            <v>km</v>
          </cell>
          <cell r="D52">
            <v>1516901.37</v>
          </cell>
        </row>
        <row r="53">
          <cell r="A53">
            <v>7130310082</v>
          </cell>
          <cell r="B53" t="str">
            <v>PVC Insulated 1100 Volts grade Aluminium Twin Core Single Phase 4.0 sq.mm. Unarmoured service cable.</v>
          </cell>
          <cell r="C53" t="str">
            <v>Per Mtr.</v>
          </cell>
          <cell r="D53">
            <v>15.06</v>
          </cell>
        </row>
        <row r="54">
          <cell r="A54">
            <v>7130310083</v>
          </cell>
          <cell r="B54" t="str">
            <v>PVC Insulated 1100 Volts grade 70 SQMM, 4 CORE, ARMOURED AL. CABLE</v>
          </cell>
          <cell r="C54" t="str">
            <v>km</v>
          </cell>
          <cell r="D54">
            <v>325012.15000000002</v>
          </cell>
        </row>
        <row r="55">
          <cell r="A55">
            <v>7130310084</v>
          </cell>
          <cell r="B55" t="str">
            <v>PVC Insulated 1100 Volts grade 95 SQMM, 4 CORE, ARMOURED AL. CABLE</v>
          </cell>
          <cell r="C55" t="str">
            <v>km</v>
          </cell>
          <cell r="D55">
            <v>396305.14</v>
          </cell>
        </row>
        <row r="56">
          <cell r="A56">
            <v>7130310085</v>
          </cell>
          <cell r="B56" t="str">
            <v>PVC Insulated 1100 Volts grade 150 SQMM, 4 CORE, ARMOURED AL. CABLE</v>
          </cell>
          <cell r="C56" t="str">
            <v>km</v>
          </cell>
          <cell r="D56">
            <v>598301.93999999994</v>
          </cell>
        </row>
        <row r="57">
          <cell r="A57">
            <v>7130310086</v>
          </cell>
          <cell r="B57" t="str">
            <v>PVC Insulated 1100 Volts grade 300 SQMM, 4 CORE, ARMOURED AL. CABLE</v>
          </cell>
          <cell r="C57" t="str">
            <v>km</v>
          </cell>
          <cell r="D57">
            <v>1142784.6599999999</v>
          </cell>
        </row>
        <row r="58">
          <cell r="A58">
            <v>7130310087</v>
          </cell>
          <cell r="B58" t="str">
            <v>PVC Insulated 1100 Volts grade 400 SQMM, 4 CORE, ARMOURED AL. CABLE</v>
          </cell>
          <cell r="C58" t="str">
            <v>km</v>
          </cell>
          <cell r="D58">
            <v>1452419.89</v>
          </cell>
        </row>
        <row r="59">
          <cell r="A59">
            <v>7130310088</v>
          </cell>
          <cell r="B59" t="str">
            <v>33 kV AB Cable Straight thru' joint kit suitable for 185 sqmm</v>
          </cell>
          <cell r="C59" t="str">
            <v>Set</v>
          </cell>
          <cell r="D59">
            <v>35997.06</v>
          </cell>
        </row>
        <row r="60">
          <cell r="A60">
            <v>7130310089</v>
          </cell>
          <cell r="B60" t="str">
            <v>33 kV XLPE UG Cable Straight through heat shrinkable cable jointing kit with lugs for 3 core 120-240 sq mm XLPE cable</v>
          </cell>
          <cell r="C60" t="str">
            <v>Set</v>
          </cell>
          <cell r="D60">
            <v>60702.14</v>
          </cell>
        </row>
        <row r="61">
          <cell r="A61">
            <v>7130310090</v>
          </cell>
          <cell r="B61" t="str">
            <v>33 kV XLPE UG Cable Straight through heat shrinkable cable jointing kit with lugs for 3 core 300-400 sq mm XLPE cable</v>
          </cell>
          <cell r="C61" t="str">
            <v>No</v>
          </cell>
          <cell r="D61">
            <v>67975.73</v>
          </cell>
        </row>
        <row r="62">
          <cell r="A62">
            <v>7130310652</v>
          </cell>
          <cell r="B62" t="str">
            <v>2 Core (UNARMOURED)</v>
          </cell>
          <cell r="C62" t="str">
            <v>Km.</v>
          </cell>
          <cell r="D62">
            <v>36898.370000000003</v>
          </cell>
        </row>
        <row r="63">
          <cell r="A63">
            <v>7130310652</v>
          </cell>
          <cell r="B63" t="str">
            <v>2 Core (ARMOURED)</v>
          </cell>
          <cell r="C63" t="str">
            <v>Km.</v>
          </cell>
        </row>
        <row r="64">
          <cell r="A64">
            <v>7130310654</v>
          </cell>
          <cell r="B64" t="str">
            <v>4 Core (UNARMOURED)</v>
          </cell>
          <cell r="C64" t="str">
            <v>Km.</v>
          </cell>
          <cell r="D64">
            <v>64162.75</v>
          </cell>
        </row>
        <row r="65">
          <cell r="A65">
            <v>7130310654</v>
          </cell>
          <cell r="B65" t="str">
            <v>4 Core (ARMOURED)</v>
          </cell>
          <cell r="C65" t="str">
            <v>Km.</v>
          </cell>
        </row>
        <row r="66">
          <cell r="A66">
            <v>7130310658</v>
          </cell>
          <cell r="B66" t="str">
            <v>8 Core (UNARMOURED)</v>
          </cell>
          <cell r="C66" t="str">
            <v>Km.</v>
          </cell>
          <cell r="D66">
            <v>121935.1</v>
          </cell>
        </row>
        <row r="67">
          <cell r="A67">
            <v>7130310681</v>
          </cell>
          <cell r="B67" t="str">
            <v>10 Core (UNARMOURED)</v>
          </cell>
          <cell r="C67" t="str">
            <v>Km.</v>
          </cell>
          <cell r="D67">
            <v>152383.57999999999</v>
          </cell>
        </row>
        <row r="68">
          <cell r="A68">
            <v>7130310660</v>
          </cell>
          <cell r="B68" t="str">
            <v>10 Core (ARMOURED)</v>
          </cell>
          <cell r="C68" t="str">
            <v>Km.</v>
          </cell>
          <cell r="D68">
            <v>188959.94</v>
          </cell>
        </row>
        <row r="69">
          <cell r="A69">
            <v>7130310662</v>
          </cell>
          <cell r="B69" t="str">
            <v>12 Core (UNARMOURED)</v>
          </cell>
          <cell r="C69" t="str">
            <v>Km.</v>
          </cell>
          <cell r="D69">
            <v>157029.04999999999</v>
          </cell>
        </row>
        <row r="70">
          <cell r="A70">
            <v>7130311008</v>
          </cell>
          <cell r="B70" t="str">
            <v>16 Sq.mm.</v>
          </cell>
          <cell r="C70" t="str">
            <v>KM</v>
          </cell>
          <cell r="D70">
            <v>17400.259999999998</v>
          </cell>
        </row>
        <row r="71">
          <cell r="A71">
            <v>7130311009</v>
          </cell>
          <cell r="B71" t="str">
            <v>50 Sq.mm.</v>
          </cell>
          <cell r="C71" t="str">
            <v>KM</v>
          </cell>
          <cell r="D71">
            <v>41138.559999999998</v>
          </cell>
        </row>
        <row r="72">
          <cell r="A72">
            <v>7130311010</v>
          </cell>
          <cell r="B72" t="str">
            <v>70 Sq.mm</v>
          </cell>
          <cell r="C72" t="str">
            <v>KM</v>
          </cell>
          <cell r="D72">
            <v>55560.58</v>
          </cell>
        </row>
        <row r="73">
          <cell r="A73">
            <v>7130311011</v>
          </cell>
          <cell r="B73" t="str">
            <v>150 Sq.mm</v>
          </cell>
          <cell r="C73" t="str">
            <v>KM</v>
          </cell>
          <cell r="D73">
            <v>106554.43</v>
          </cell>
        </row>
        <row r="74">
          <cell r="A74">
            <v>7130311012</v>
          </cell>
          <cell r="B74" t="str">
            <v>300 Sq.mm</v>
          </cell>
          <cell r="C74" t="str">
            <v>KM</v>
          </cell>
          <cell r="D74">
            <v>208018.88</v>
          </cell>
        </row>
        <row r="75">
          <cell r="A75">
            <v>7130311013</v>
          </cell>
          <cell r="B75" t="str">
            <v>400 Sq.mm</v>
          </cell>
          <cell r="C75" t="str">
            <v>KM</v>
          </cell>
          <cell r="D75">
            <v>258214.34</v>
          </cell>
        </row>
        <row r="76">
          <cell r="A76">
            <v>7130311054</v>
          </cell>
          <cell r="B76" t="str">
            <v xml:space="preserve">  70 Sqmm.</v>
          </cell>
          <cell r="C76" t="str">
            <v>km</v>
          </cell>
        </row>
        <row r="77">
          <cell r="A77">
            <v>7130311057</v>
          </cell>
          <cell r="B77" t="str">
            <v>150 Sqmm.</v>
          </cell>
          <cell r="C77" t="str">
            <v>km</v>
          </cell>
        </row>
        <row r="78">
          <cell r="A78">
            <v>7130311061</v>
          </cell>
          <cell r="B78" t="str">
            <v>300 Sqmm.</v>
          </cell>
          <cell r="C78" t="str">
            <v>km</v>
          </cell>
        </row>
        <row r="79">
          <cell r="A79">
            <v>7130311084</v>
          </cell>
          <cell r="B79" t="str">
            <v>16.0 Sqmm.</v>
          </cell>
          <cell r="C79" t="str">
            <v>km</v>
          </cell>
          <cell r="D79">
            <v>58062.16</v>
          </cell>
        </row>
        <row r="80">
          <cell r="A80">
            <v>7130320037</v>
          </cell>
          <cell r="B80" t="str">
            <v>33 kV ABC Termination kit 35-70 sqmm</v>
          </cell>
          <cell r="C80" t="str">
            <v>Set</v>
          </cell>
          <cell r="D80">
            <v>10828.99</v>
          </cell>
        </row>
        <row r="81">
          <cell r="A81">
            <v>7130320038</v>
          </cell>
          <cell r="B81" t="str">
            <v>33 kV ABC Termination kit 95-120 sqmm</v>
          </cell>
          <cell r="C81" t="str">
            <v>Set</v>
          </cell>
          <cell r="D81">
            <v>13536.23</v>
          </cell>
        </row>
        <row r="82">
          <cell r="A82">
            <v>7130320039</v>
          </cell>
          <cell r="B82" t="str">
            <v>33 kV ABC Termination kit 185 sqmm</v>
          </cell>
          <cell r="C82" t="str">
            <v>Set</v>
          </cell>
          <cell r="D82">
            <v>16243.47</v>
          </cell>
        </row>
        <row r="83">
          <cell r="A83">
            <v>7130320040</v>
          </cell>
          <cell r="B83" t="str">
            <v>33 kV ABC Termination kit 240 sqmm</v>
          </cell>
          <cell r="C83" t="str">
            <v>Set</v>
          </cell>
          <cell r="D83">
            <v>18950.72</v>
          </cell>
        </row>
        <row r="84">
          <cell r="A84">
            <v>7130320041</v>
          </cell>
          <cell r="B84" t="str">
            <v>33 kV ABC Termination kit 300 sqmm</v>
          </cell>
          <cell r="C84" t="str">
            <v>Set</v>
          </cell>
          <cell r="D84">
            <v>20304.349999999999</v>
          </cell>
        </row>
        <row r="85">
          <cell r="A85">
            <v>7130320042</v>
          </cell>
          <cell r="B85" t="str">
            <v>33 kV ABC Termination kit 400 sqmm</v>
          </cell>
          <cell r="C85" t="str">
            <v>Set</v>
          </cell>
          <cell r="D85">
            <v>24365.21</v>
          </cell>
        </row>
        <row r="86">
          <cell r="A86">
            <v>7130320043</v>
          </cell>
          <cell r="B86" t="str">
            <v>Straight line Suspension Assembly (Suitable for all size cable)</v>
          </cell>
          <cell r="C86" t="str">
            <v>Each</v>
          </cell>
          <cell r="D86">
            <v>852.29</v>
          </cell>
        </row>
        <row r="87">
          <cell r="A87">
            <v>7130320044</v>
          </cell>
          <cell r="B87" t="str">
            <v>Dead-end Assembly (Suitable for all size cable)</v>
          </cell>
          <cell r="C87" t="str">
            <v>Each</v>
          </cell>
          <cell r="D87">
            <v>920.64</v>
          </cell>
        </row>
        <row r="88">
          <cell r="A88">
            <v>7130320045</v>
          </cell>
          <cell r="B88" t="str">
            <v>Cable tie for AB Cable</v>
          </cell>
          <cell r="C88" t="str">
            <v>Each</v>
          </cell>
          <cell r="D88">
            <v>27.35</v>
          </cell>
        </row>
        <row r="89">
          <cell r="A89">
            <v>7130320047</v>
          </cell>
          <cell r="B89" t="str">
            <v>11 kV ABC-T Jointing kit 95-120 sqmm</v>
          </cell>
          <cell r="C89" t="str">
            <v>No</v>
          </cell>
          <cell r="D89">
            <v>4107.04</v>
          </cell>
        </row>
        <row r="90">
          <cell r="A90">
            <v>7130320048</v>
          </cell>
          <cell r="B90" t="str">
            <v>11 kV ABC Termination kit 35-70 sqmm</v>
          </cell>
          <cell r="C90" t="str">
            <v>Set</v>
          </cell>
          <cell r="D90">
            <v>2619.5100000000002</v>
          </cell>
        </row>
        <row r="91">
          <cell r="A91">
            <v>7130320049</v>
          </cell>
          <cell r="B91" t="str">
            <v>11 kV ABC Termination kit 95-120 sqmm</v>
          </cell>
          <cell r="C91" t="str">
            <v>Set</v>
          </cell>
          <cell r="D91">
            <v>2759.66</v>
          </cell>
        </row>
        <row r="92">
          <cell r="A92">
            <v>7130320053</v>
          </cell>
          <cell r="B92" t="str">
            <v>Cable tie (UV protected black colour) for AB Cable</v>
          </cell>
          <cell r="C92" t="str">
            <v>No</v>
          </cell>
          <cell r="D92">
            <v>5.72</v>
          </cell>
        </row>
        <row r="93">
          <cell r="A93">
            <v>7130352010</v>
          </cell>
          <cell r="B93" t="str">
            <v>End terminating jointing kit for 400 sqmm XLPE cable</v>
          </cell>
          <cell r="C93" t="str">
            <v>Set</v>
          </cell>
          <cell r="D93">
            <v>36281.69</v>
          </cell>
        </row>
        <row r="94">
          <cell r="A94">
            <v>7130352030</v>
          </cell>
          <cell r="B94" t="str">
            <v>10 Sq.mm, 4 Core</v>
          </cell>
          <cell r="C94" t="str">
            <v>Set</v>
          </cell>
          <cell r="D94">
            <v>878.49</v>
          </cell>
        </row>
        <row r="95">
          <cell r="A95">
            <v>7130352031</v>
          </cell>
          <cell r="B95" t="str">
            <v>16 Sq.mm, 4 Core</v>
          </cell>
          <cell r="C95" t="str">
            <v>Set</v>
          </cell>
          <cell r="D95">
            <v>878.49</v>
          </cell>
        </row>
        <row r="96">
          <cell r="A96">
            <v>7130352032</v>
          </cell>
          <cell r="B96" t="str">
            <v>25 Sq.mm, 4 Core</v>
          </cell>
          <cell r="C96" t="str">
            <v>Set</v>
          </cell>
          <cell r="D96">
            <v>943.43</v>
          </cell>
        </row>
        <row r="97">
          <cell r="A97">
            <v>7130352033</v>
          </cell>
          <cell r="B97" t="str">
            <v>70 Sq.mm, 3.5 Core</v>
          </cell>
          <cell r="C97" t="str">
            <v>Set</v>
          </cell>
          <cell r="D97">
            <v>1326.28</v>
          </cell>
        </row>
        <row r="98">
          <cell r="A98">
            <v>7130352034</v>
          </cell>
          <cell r="B98" t="str">
            <v>150 Sq.mm, 3.5 Core</v>
          </cell>
          <cell r="C98" t="str">
            <v>Set</v>
          </cell>
          <cell r="D98">
            <v>1976.88</v>
          </cell>
        </row>
        <row r="99">
          <cell r="A99">
            <v>7130352035</v>
          </cell>
          <cell r="B99" t="str">
            <v>300 Sq.mm, 3.5 Core</v>
          </cell>
          <cell r="C99" t="str">
            <v>Set</v>
          </cell>
          <cell r="D99">
            <v>3194.92</v>
          </cell>
        </row>
        <row r="100">
          <cell r="A100">
            <v>7130352036</v>
          </cell>
          <cell r="B100" t="str">
            <v>400 Sq.mm, 3.5 Core</v>
          </cell>
          <cell r="C100" t="str">
            <v>Set</v>
          </cell>
          <cell r="D100">
            <v>4082.52</v>
          </cell>
        </row>
        <row r="101">
          <cell r="A101">
            <v>7130352037</v>
          </cell>
          <cell r="B101" t="str">
            <v>End terminating jointing kit upto 240 sqmm XLPE cable</v>
          </cell>
          <cell r="C101" t="str">
            <v>Set</v>
          </cell>
          <cell r="D101">
            <v>24460.080000000002</v>
          </cell>
        </row>
        <row r="102">
          <cell r="A102">
            <v>7130352038</v>
          </cell>
          <cell r="B102" t="str">
            <v>3x50 Sq.mm</v>
          </cell>
          <cell r="C102" t="str">
            <v>Set</v>
          </cell>
          <cell r="D102">
            <v>14620.96</v>
          </cell>
        </row>
        <row r="103">
          <cell r="A103">
            <v>7130352039</v>
          </cell>
          <cell r="B103" t="str">
            <v>3x95 Sq.mm</v>
          </cell>
          <cell r="C103" t="str">
            <v>Set</v>
          </cell>
          <cell r="D103">
            <v>14620.96</v>
          </cell>
        </row>
        <row r="104">
          <cell r="A104">
            <v>7130352040</v>
          </cell>
          <cell r="B104" t="str">
            <v>3x150 Sq.mm</v>
          </cell>
          <cell r="C104" t="str">
            <v>Set</v>
          </cell>
          <cell r="D104">
            <v>19358.63</v>
          </cell>
        </row>
        <row r="105">
          <cell r="A105">
            <v>7130352041</v>
          </cell>
          <cell r="B105" t="str">
            <v>3x240 Sq. mm</v>
          </cell>
          <cell r="C105" t="str">
            <v>Set</v>
          </cell>
          <cell r="D105">
            <v>21172.01</v>
          </cell>
        </row>
        <row r="106">
          <cell r="A106">
            <v>7130352042</v>
          </cell>
          <cell r="B106" t="str">
            <v>3x400 Sq. mm</v>
          </cell>
          <cell r="C106" t="str">
            <v>Set</v>
          </cell>
          <cell r="D106">
            <v>21172.01</v>
          </cell>
        </row>
        <row r="107">
          <cell r="A107">
            <v>7130352043</v>
          </cell>
          <cell r="B107" t="str">
            <v>3x95 Sq.mm</v>
          </cell>
          <cell r="C107" t="str">
            <v>Set</v>
          </cell>
          <cell r="D107">
            <v>7600.25</v>
          </cell>
        </row>
        <row r="108">
          <cell r="A108">
            <v>7130352044</v>
          </cell>
          <cell r="B108" t="str">
            <v>3x240 Sq. mm</v>
          </cell>
          <cell r="C108" t="str">
            <v>Set</v>
          </cell>
          <cell r="D108">
            <v>9174.7900000000009</v>
          </cell>
        </row>
        <row r="109">
          <cell r="A109">
            <v>7130352045</v>
          </cell>
          <cell r="B109" t="str">
            <v>3x400 Sq. mm</v>
          </cell>
          <cell r="C109" t="str">
            <v>Set</v>
          </cell>
          <cell r="D109">
            <v>9438.7199999999993</v>
          </cell>
        </row>
        <row r="110">
          <cell r="A110">
            <v>7130352046</v>
          </cell>
          <cell r="B110" t="str">
            <v>Marshelling Box (with 10 No. connectors)</v>
          </cell>
          <cell r="C110" t="str">
            <v>No.</v>
          </cell>
          <cell r="D110">
            <v>3227.81</v>
          </cell>
        </row>
        <row r="111">
          <cell r="A111">
            <v>7130354274</v>
          </cell>
          <cell r="B111" t="str">
            <v>10 Sq mm</v>
          </cell>
          <cell r="C111" t="str">
            <v>Nos.</v>
          </cell>
          <cell r="D111">
            <v>2.21</v>
          </cell>
        </row>
        <row r="112">
          <cell r="A112">
            <v>7130354275</v>
          </cell>
          <cell r="B112" t="str">
            <v>16 Sq mm</v>
          </cell>
          <cell r="C112" t="str">
            <v>Nos.</v>
          </cell>
          <cell r="D112">
            <v>2.21</v>
          </cell>
        </row>
        <row r="113">
          <cell r="A113">
            <v>7130354276</v>
          </cell>
          <cell r="B113" t="str">
            <v>25 Sq mm</v>
          </cell>
          <cell r="C113" t="str">
            <v>Nos.</v>
          </cell>
          <cell r="D113">
            <v>4.41</v>
          </cell>
        </row>
        <row r="114">
          <cell r="A114">
            <v>7130354277</v>
          </cell>
          <cell r="B114" t="str">
            <v>32 Sq mm</v>
          </cell>
          <cell r="C114" t="str">
            <v>Nos.</v>
          </cell>
          <cell r="D114">
            <v>5.52</v>
          </cell>
        </row>
        <row r="115">
          <cell r="A115">
            <v>7130354278</v>
          </cell>
          <cell r="B115" t="str">
            <v>50 Sq mm</v>
          </cell>
          <cell r="C115" t="str">
            <v>Nos.</v>
          </cell>
          <cell r="D115">
            <v>8.84</v>
          </cell>
        </row>
        <row r="116">
          <cell r="A116">
            <v>7130354279</v>
          </cell>
          <cell r="B116" t="str">
            <v>70 Sq mm</v>
          </cell>
          <cell r="C116" t="str">
            <v>Nos.</v>
          </cell>
          <cell r="D116">
            <v>13.25</v>
          </cell>
        </row>
        <row r="117">
          <cell r="A117">
            <v>7130354280</v>
          </cell>
          <cell r="B117" t="str">
            <v>95 Sq mm</v>
          </cell>
          <cell r="C117" t="str">
            <v>Nos.</v>
          </cell>
          <cell r="D117">
            <v>16.559999999999999</v>
          </cell>
        </row>
        <row r="118">
          <cell r="A118">
            <v>7130354281</v>
          </cell>
          <cell r="B118" t="str">
            <v>120 Sq mm</v>
          </cell>
          <cell r="C118" t="str">
            <v>Nos.</v>
          </cell>
          <cell r="D118">
            <v>23.19</v>
          </cell>
        </row>
        <row r="119">
          <cell r="A119">
            <v>7130354282</v>
          </cell>
          <cell r="B119" t="str">
            <v>150 Sq mm</v>
          </cell>
          <cell r="C119" t="str">
            <v>Nos.</v>
          </cell>
          <cell r="D119">
            <v>26.5</v>
          </cell>
        </row>
        <row r="120">
          <cell r="A120">
            <v>7130354283</v>
          </cell>
          <cell r="B120" t="str">
            <v>185 Sq mm</v>
          </cell>
          <cell r="C120" t="str">
            <v>Nos.</v>
          </cell>
          <cell r="D120">
            <v>41.95</v>
          </cell>
        </row>
        <row r="121">
          <cell r="A121">
            <v>7130354284</v>
          </cell>
          <cell r="B121" t="str">
            <v>225 Sq mm</v>
          </cell>
          <cell r="C121" t="str">
            <v>Nos.</v>
          </cell>
          <cell r="D121">
            <v>47.47</v>
          </cell>
        </row>
        <row r="122">
          <cell r="A122">
            <v>7130354285</v>
          </cell>
          <cell r="B122" t="str">
            <v>240 Sq mm</v>
          </cell>
          <cell r="C122" t="str">
            <v>Nos.</v>
          </cell>
          <cell r="D122">
            <v>68.45</v>
          </cell>
        </row>
        <row r="123">
          <cell r="A123">
            <v>7130354286</v>
          </cell>
          <cell r="B123" t="str">
            <v>300 Sq mm</v>
          </cell>
          <cell r="C123" t="str">
            <v>Nos.</v>
          </cell>
          <cell r="D123">
            <v>80.59</v>
          </cell>
        </row>
        <row r="124">
          <cell r="A124">
            <v>7130354287</v>
          </cell>
          <cell r="B124" t="str">
            <v>400 Sq mm</v>
          </cell>
          <cell r="C124" t="str">
            <v>Nos.</v>
          </cell>
          <cell r="D124">
            <v>103.78</v>
          </cell>
        </row>
        <row r="125">
          <cell r="A125">
            <v>7130354442</v>
          </cell>
          <cell r="B125" t="str">
            <v>Pre-Insulated Bimetallic crimping lugs for Transformer connector</v>
          </cell>
          <cell r="C125" t="str">
            <v>Nos.</v>
          </cell>
          <cell r="D125">
            <v>702.79</v>
          </cell>
        </row>
        <row r="126">
          <cell r="A126">
            <v>7130390003</v>
          </cell>
          <cell r="B126" t="str">
            <v xml:space="preserve">Piercing connector suitable for 95- 16 sqmm to 10-2.5 sqmm. for street light and service connection. </v>
          </cell>
          <cell r="C126" t="str">
            <v>Nos.</v>
          </cell>
          <cell r="D126">
            <v>86.28</v>
          </cell>
        </row>
        <row r="127">
          <cell r="A127">
            <v>7130390004</v>
          </cell>
          <cell r="B127" t="str">
            <v xml:space="preserve">Piercing connector suitable for 95- 16 sqmm to 50-16 sqmm. cable for Distribution Box. </v>
          </cell>
          <cell r="C127" t="str">
            <v>Nos.</v>
          </cell>
          <cell r="D127">
            <v>112.4</v>
          </cell>
        </row>
        <row r="128">
          <cell r="A128">
            <v>7130390005</v>
          </cell>
          <cell r="B128" t="str">
            <v>Piercing connector suitable for 95- 16 sqmm to 95-16 sqmm. for Tee connection.</v>
          </cell>
          <cell r="C128" t="str">
            <v>Nos.</v>
          </cell>
          <cell r="D128">
            <v>156.66999999999999</v>
          </cell>
        </row>
        <row r="129">
          <cell r="A129">
            <v>7130390006</v>
          </cell>
          <cell r="B129" t="str">
            <v>Universal distribution connector</v>
          </cell>
          <cell r="C129" t="str">
            <v>Each</v>
          </cell>
          <cell r="D129">
            <v>127.35</v>
          </cell>
        </row>
        <row r="130">
          <cell r="A130">
            <v>7130390007</v>
          </cell>
          <cell r="B130" t="str">
            <v xml:space="preserve">Straight through joints </v>
          </cell>
          <cell r="C130" t="str">
            <v>Nos.</v>
          </cell>
          <cell r="D130">
            <v>179.97</v>
          </cell>
        </row>
        <row r="131">
          <cell r="A131">
            <v>7130390019</v>
          </cell>
          <cell r="B131" t="str">
            <v>End cap for 50/70 Sq.mm</v>
          </cell>
          <cell r="C131" t="str">
            <v>Nos.</v>
          </cell>
          <cell r="D131">
            <v>30.76</v>
          </cell>
        </row>
        <row r="132">
          <cell r="A132">
            <v>7130640040</v>
          </cell>
          <cell r="B132" t="str">
            <v>M.S. ANGLE 35 x 35 x 5 mm</v>
          </cell>
          <cell r="C132" t="str">
            <v>MT</v>
          </cell>
          <cell r="D132">
            <v>31403.22</v>
          </cell>
        </row>
        <row r="133">
          <cell r="A133">
            <v>7130600023</v>
          </cell>
          <cell r="B133" t="str">
            <v>50 x 50 x 6 mm</v>
          </cell>
          <cell r="C133" t="str">
            <v>MT</v>
          </cell>
          <cell r="D133">
            <v>37033.019999999997</v>
          </cell>
        </row>
        <row r="134">
          <cell r="A134">
            <v>7130600032</v>
          </cell>
          <cell r="B134" t="str">
            <v>65 x 65 x 6 mm</v>
          </cell>
          <cell r="C134" t="str">
            <v>MT</v>
          </cell>
          <cell r="D134">
            <v>37033.019999999997</v>
          </cell>
        </row>
        <row r="135">
          <cell r="A135">
            <v>7130600051</v>
          </cell>
          <cell r="B135" t="str">
            <v>75 x 75 x 6 mm</v>
          </cell>
          <cell r="C135" t="str">
            <v>MT</v>
          </cell>
          <cell r="D135">
            <v>37033.019999999997</v>
          </cell>
        </row>
        <row r="136">
          <cell r="A136">
            <v>7130600166</v>
          </cell>
          <cell r="B136" t="str">
            <v>75x40 mm</v>
          </cell>
          <cell r="C136" t="str">
            <v>MT</v>
          </cell>
          <cell r="D136">
            <v>37033.019999999997</v>
          </cell>
        </row>
        <row r="137">
          <cell r="A137">
            <v>7130600173</v>
          </cell>
          <cell r="B137" t="str">
            <v>50x6 mm</v>
          </cell>
          <cell r="C137" t="str">
            <v>MT</v>
          </cell>
          <cell r="D137">
            <v>41976.33</v>
          </cell>
        </row>
        <row r="138">
          <cell r="A138">
            <v>7130600230</v>
          </cell>
          <cell r="B138" t="str">
            <v>100x50 mm</v>
          </cell>
          <cell r="C138" t="str">
            <v>MT</v>
          </cell>
          <cell r="D138">
            <v>37033.019999999997</v>
          </cell>
        </row>
        <row r="139">
          <cell r="A139">
            <v>7130600495</v>
          </cell>
          <cell r="B139" t="str">
            <v>65x8 mm</v>
          </cell>
          <cell r="C139" t="str">
            <v>MT</v>
          </cell>
          <cell r="D139">
            <v>41976.33</v>
          </cell>
        </row>
        <row r="140">
          <cell r="A140">
            <v>7130600635</v>
          </cell>
          <cell r="B140" t="str">
            <v>125 x 70 mm</v>
          </cell>
          <cell r="C140" t="str">
            <v>MT</v>
          </cell>
        </row>
        <row r="141">
          <cell r="A141">
            <v>7130600675</v>
          </cell>
          <cell r="B141" t="str">
            <v>175 x 85 mm</v>
          </cell>
          <cell r="C141" t="str">
            <v>MT</v>
          </cell>
          <cell r="D141">
            <v>44915.519999999997</v>
          </cell>
        </row>
        <row r="142">
          <cell r="A142">
            <v>7130601070</v>
          </cell>
          <cell r="B142" t="str">
            <v>52 kgs per mtr/105 lbs yard</v>
          </cell>
          <cell r="C142" t="str">
            <v>MT</v>
          </cell>
          <cell r="D142">
            <v>55700.28</v>
          </cell>
        </row>
        <row r="143">
          <cell r="A143">
            <v>7130601072</v>
          </cell>
          <cell r="B143" t="str">
            <v>60 kgs per mtr</v>
          </cell>
          <cell r="C143" t="str">
            <v>MT</v>
          </cell>
          <cell r="D143">
            <v>55700.28</v>
          </cell>
        </row>
        <row r="144">
          <cell r="A144">
            <v>7130601958</v>
          </cell>
          <cell r="B144" t="str">
            <v xml:space="preserve"> 37.1 Kg/Mtr.; 13 Mtr. Length</v>
          </cell>
          <cell r="C144" t="str">
            <v>MT</v>
          </cell>
          <cell r="D144">
            <v>42026.879999999997</v>
          </cell>
        </row>
        <row r="145">
          <cell r="A145">
            <v>7130601965</v>
          </cell>
          <cell r="B145" t="str">
            <v xml:space="preserve"> 37.1 Kg/Mtr.; 11 Mtr. Length</v>
          </cell>
          <cell r="C145" t="str">
            <v>MT</v>
          </cell>
          <cell r="D145">
            <v>41613.879999999997</v>
          </cell>
        </row>
        <row r="146">
          <cell r="A146">
            <v>7130600012</v>
          </cell>
          <cell r="B146" t="str">
            <v>Wide Parallel Flange Beam (WPB) 13 Meter long (160x160 mm) ; 30.44 Kg/Mtr.</v>
          </cell>
          <cell r="C146" t="str">
            <v>MT</v>
          </cell>
          <cell r="D146">
            <v>46064.09</v>
          </cell>
        </row>
        <row r="147">
          <cell r="A147">
            <v>7130600011</v>
          </cell>
          <cell r="B147" t="str">
            <v>Wide Parallel Flange Beam (WPB) 11 Meter long (160x160 mm) ; 30.44 Kg/Mtr.</v>
          </cell>
          <cell r="C147" t="str">
            <v>MT</v>
          </cell>
          <cell r="D147">
            <v>45401.55</v>
          </cell>
        </row>
        <row r="148">
          <cell r="A148">
            <v>7130610206</v>
          </cell>
          <cell r="B148" t="str">
            <v>Barbed wire</v>
          </cell>
          <cell r="C148" t="str">
            <v>MT</v>
          </cell>
          <cell r="D148">
            <v>69631.12</v>
          </cell>
        </row>
        <row r="149">
          <cell r="A149">
            <v>7130620013</v>
          </cell>
          <cell r="B149" t="str">
            <v>I-Bolt (big size)</v>
          </cell>
          <cell r="C149" t="str">
            <v>No</v>
          </cell>
          <cell r="D149">
            <v>123.44</v>
          </cell>
        </row>
        <row r="150">
          <cell r="A150">
            <v>7130620049</v>
          </cell>
          <cell r="B150" t="str">
            <v>12x65 mm</v>
          </cell>
          <cell r="C150" t="str">
            <v>Kg</v>
          </cell>
          <cell r="D150">
            <v>69</v>
          </cell>
        </row>
        <row r="151">
          <cell r="A151">
            <v>7130620133</v>
          </cell>
          <cell r="B151" t="str">
            <v>16x40 mm</v>
          </cell>
          <cell r="C151" t="str">
            <v>Kg</v>
          </cell>
          <cell r="D151">
            <v>95.45</v>
          </cell>
        </row>
        <row r="152">
          <cell r="A152">
            <v>7130620140</v>
          </cell>
          <cell r="B152" t="str">
            <v>16x65 mm</v>
          </cell>
          <cell r="C152" t="str">
            <v>Kg</v>
          </cell>
          <cell r="D152">
            <v>95.45</v>
          </cell>
        </row>
        <row r="153">
          <cell r="A153">
            <v>7130620573</v>
          </cell>
          <cell r="B153" t="str">
            <v>12x100 mm</v>
          </cell>
          <cell r="C153" t="str">
            <v>Kg</v>
          </cell>
          <cell r="D153">
            <v>69</v>
          </cell>
        </row>
        <row r="154">
          <cell r="A154">
            <v>7130620575</v>
          </cell>
          <cell r="B154" t="str">
            <v>12x120 mm</v>
          </cell>
          <cell r="C154" t="str">
            <v>Kg</v>
          </cell>
          <cell r="D154">
            <v>70.150000000000006</v>
          </cell>
        </row>
        <row r="155">
          <cell r="A155">
            <v>7130620577</v>
          </cell>
          <cell r="B155" t="str">
            <v>12x140 mm</v>
          </cell>
          <cell r="C155" t="str">
            <v>Kg</v>
          </cell>
          <cell r="D155">
            <v>70.150000000000006</v>
          </cell>
        </row>
        <row r="156">
          <cell r="A156">
            <v>7130620609</v>
          </cell>
          <cell r="B156" t="str">
            <v>16x40 mm</v>
          </cell>
          <cell r="C156" t="str">
            <v>Kg</v>
          </cell>
          <cell r="D156">
            <v>69</v>
          </cell>
        </row>
        <row r="157">
          <cell r="A157">
            <v>7130620614</v>
          </cell>
          <cell r="B157" t="str">
            <v>16x65 mm</v>
          </cell>
          <cell r="C157" t="str">
            <v>Kg</v>
          </cell>
          <cell r="D157">
            <v>67.849999999999994</v>
          </cell>
        </row>
        <row r="158">
          <cell r="A158">
            <v>7130620619</v>
          </cell>
          <cell r="B158" t="str">
            <v>16x90 mm</v>
          </cell>
          <cell r="C158" t="str">
            <v>Kg</v>
          </cell>
          <cell r="D158">
            <v>67.849999999999994</v>
          </cell>
        </row>
        <row r="159">
          <cell r="A159">
            <v>7130620621</v>
          </cell>
          <cell r="B159" t="str">
            <v>16x100 mm</v>
          </cell>
          <cell r="C159" t="str">
            <v>Kg</v>
          </cell>
          <cell r="D159">
            <v>66.7</v>
          </cell>
        </row>
        <row r="160">
          <cell r="A160">
            <v>7130620625</v>
          </cell>
          <cell r="B160" t="str">
            <v>16x140 mm</v>
          </cell>
          <cell r="C160" t="str">
            <v>Kg</v>
          </cell>
          <cell r="D160">
            <v>66.7</v>
          </cell>
        </row>
        <row r="161">
          <cell r="A161">
            <v>7130620627</v>
          </cell>
          <cell r="B161" t="str">
            <v>16x160 mm</v>
          </cell>
          <cell r="C161" t="str">
            <v>Kg</v>
          </cell>
          <cell r="D161">
            <v>66.7</v>
          </cell>
        </row>
        <row r="162">
          <cell r="A162">
            <v>7130620631</v>
          </cell>
          <cell r="B162" t="str">
            <v>16x200 mm</v>
          </cell>
          <cell r="C162" t="str">
            <v>Kg</v>
          </cell>
          <cell r="D162">
            <v>66.7</v>
          </cell>
        </row>
        <row r="163">
          <cell r="A163">
            <v>7130620636</v>
          </cell>
          <cell r="B163" t="str">
            <v>16x300 mm</v>
          </cell>
          <cell r="C163" t="str">
            <v>Kg</v>
          </cell>
          <cell r="D163">
            <v>66.7</v>
          </cell>
        </row>
        <row r="164">
          <cell r="A164">
            <v>7130620637</v>
          </cell>
          <cell r="B164" t="str">
            <v>16x250 mm</v>
          </cell>
          <cell r="C164" t="str">
            <v>Kg</v>
          </cell>
          <cell r="D164">
            <v>66.7</v>
          </cell>
        </row>
        <row r="165">
          <cell r="A165">
            <v>7130620713</v>
          </cell>
          <cell r="B165" t="str">
            <v>20x75 mm</v>
          </cell>
          <cell r="C165" t="str">
            <v>Kg</v>
          </cell>
          <cell r="D165">
            <v>66.7</v>
          </cell>
        </row>
        <row r="166">
          <cell r="A166">
            <v>7130620716</v>
          </cell>
          <cell r="B166" t="str">
            <v>20x90 mm</v>
          </cell>
          <cell r="C166" t="str">
            <v>Kg</v>
          </cell>
          <cell r="D166">
            <v>66.7</v>
          </cell>
        </row>
        <row r="167">
          <cell r="A167">
            <v>7130620719</v>
          </cell>
          <cell r="B167" t="str">
            <v>20x110 mm</v>
          </cell>
          <cell r="C167" t="str">
            <v>Kg</v>
          </cell>
          <cell r="D167">
            <v>66.7</v>
          </cell>
        </row>
        <row r="168">
          <cell r="A168">
            <v>7130620829</v>
          </cell>
          <cell r="B168" t="str">
            <v>24x120 mm</v>
          </cell>
          <cell r="C168" t="str">
            <v>Kg</v>
          </cell>
          <cell r="D168">
            <v>66.7</v>
          </cell>
        </row>
        <row r="169">
          <cell r="A169">
            <v>7130621892</v>
          </cell>
          <cell r="B169" t="str">
            <v>Foundation bolt</v>
          </cell>
          <cell r="C169" t="str">
            <v>No</v>
          </cell>
          <cell r="D169">
            <v>413.23</v>
          </cell>
        </row>
        <row r="170">
          <cell r="A170">
            <v>7130622922</v>
          </cell>
          <cell r="B170" t="str">
            <v>G.I. Spring Washer</v>
          </cell>
          <cell r="C170" t="str">
            <v>Kg</v>
          </cell>
          <cell r="D170">
            <v>147.80000000000001</v>
          </cell>
        </row>
        <row r="171">
          <cell r="A171">
            <v>7130640027</v>
          </cell>
          <cell r="B171" t="str">
            <v>G.I. Pipe 200 mm for 400 sqmm cable of dia 105 mm</v>
          </cell>
          <cell r="C171" t="str">
            <v>RM</v>
          </cell>
          <cell r="D171">
            <v>1069.93</v>
          </cell>
        </row>
        <row r="172">
          <cell r="A172">
            <v>7130640028</v>
          </cell>
          <cell r="B172" t="str">
            <v>G.I. bend 200 mm</v>
          </cell>
          <cell r="C172" t="str">
            <v>Nos.</v>
          </cell>
          <cell r="D172">
            <v>927.03</v>
          </cell>
        </row>
        <row r="173">
          <cell r="A173">
            <v>7130640029</v>
          </cell>
          <cell r="B173" t="str">
            <v>Caping of HDPE Pipe on both end of pipe with concreting and bricks work.</v>
          </cell>
          <cell r="C173" t="str">
            <v>Cmt</v>
          </cell>
          <cell r="D173">
            <v>3733.72</v>
          </cell>
        </row>
        <row r="174">
          <cell r="A174">
            <v>7130640030</v>
          </cell>
          <cell r="B174" t="str">
            <v>Caping of RCC Pipe on both end of pipe with Concreting and Bricks work</v>
          </cell>
          <cell r="C174" t="str">
            <v>Cmt</v>
          </cell>
          <cell r="D174">
            <v>3734.11</v>
          </cell>
        </row>
        <row r="175">
          <cell r="A175">
            <v>7130640031</v>
          </cell>
          <cell r="B175" t="str">
            <v>RCC Pipe Type NP-3 (2.5 mtr long) on first class bedding - 600 mm</v>
          </cell>
          <cell r="C175" t="str">
            <v>RM</v>
          </cell>
          <cell r="D175">
            <v>2459</v>
          </cell>
        </row>
        <row r="176">
          <cell r="A176">
            <v>7130640036</v>
          </cell>
          <cell r="B176" t="str">
            <v>RCC Pipe Type NP-3 (2.5 mtr long) on first class bedding - 900 mm</v>
          </cell>
          <cell r="C176" t="str">
            <v>RM</v>
          </cell>
          <cell r="D176">
            <v>4874</v>
          </cell>
        </row>
        <row r="177">
          <cell r="A177">
            <v>7130640037</v>
          </cell>
          <cell r="B177" t="str">
            <v>M.S.Pipe 200 mm dia with collars</v>
          </cell>
          <cell r="C177" t="str">
            <v>RM (medium)</v>
          </cell>
          <cell r="D177">
            <v>1327.43</v>
          </cell>
        </row>
        <row r="178">
          <cell r="A178">
            <v>7130640038</v>
          </cell>
          <cell r="B178" t="str">
            <v>M.S.Pipe 200 mm dia with collars</v>
          </cell>
          <cell r="C178" t="str">
            <v>RM (light)</v>
          </cell>
          <cell r="D178">
            <v>1036.6600000000001</v>
          </cell>
        </row>
        <row r="179">
          <cell r="A179">
            <v>7130640171</v>
          </cell>
          <cell r="B179" t="str">
            <v>G.I. Bend 40 mm</v>
          </cell>
          <cell r="C179" t="str">
            <v>Each</v>
          </cell>
          <cell r="D179">
            <v>103.27</v>
          </cell>
        </row>
        <row r="180">
          <cell r="A180">
            <v>7130641396</v>
          </cell>
          <cell r="B180" t="str">
            <v>Gl Pipe 40 mm</v>
          </cell>
          <cell r="C180" t="str">
            <v>Per Mtr</v>
          </cell>
          <cell r="D180">
            <v>213.38</v>
          </cell>
        </row>
        <row r="181">
          <cell r="A181">
            <v>7130642039</v>
          </cell>
          <cell r="B181" t="str">
            <v>GI earthing pipe of 40 mm dia 3.04 mtr long with 12 mm hole at 18 places at equal distance trapered casing at lower end.</v>
          </cell>
          <cell r="C181" t="str">
            <v>No</v>
          </cell>
          <cell r="D181">
            <v>841.82</v>
          </cell>
        </row>
        <row r="182">
          <cell r="A182">
            <v>7130642041</v>
          </cell>
          <cell r="B182" t="str">
            <v xml:space="preserve">25 mm dia 2500 mm long GI rod earth electrodes </v>
          </cell>
          <cell r="C182" t="str">
            <v>No</v>
          </cell>
          <cell r="D182">
            <v>4278.6499999999996</v>
          </cell>
        </row>
        <row r="183">
          <cell r="A183">
            <v>7130650001</v>
          </cell>
          <cell r="B183" t="str">
            <v>Providing, Fabricating and fixing 8 SWG Chain link fencing 75 x 75 mm Size Gl Chain link Mesh fencing made out of 65 x 65 x 6 mm MS angle as per drawing no. 04-01/ST/62 R2 Date 05.06.2007</v>
          </cell>
          <cell r="C183" t="str">
            <v>RM</v>
          </cell>
          <cell r="D183">
            <v>2024.88</v>
          </cell>
        </row>
        <row r="184">
          <cell r="A184">
            <v>7130670027</v>
          </cell>
          <cell r="B184" t="str">
            <v>Wall mounting type holder for Hydrometer</v>
          </cell>
          <cell r="C184" t="str">
            <v>Nos.</v>
          </cell>
          <cell r="D184">
            <v>138</v>
          </cell>
        </row>
        <row r="185">
          <cell r="A185">
            <v>7130797532</v>
          </cell>
          <cell r="B185" t="str">
            <v xml:space="preserve">Anchor clamp assembly (consisting of GI Pole Clamp, GI Flat type I-hook &amp; Nylon Cable tie). </v>
          </cell>
          <cell r="C185" t="str">
            <v>Nos.</v>
          </cell>
          <cell r="D185">
            <v>628.24</v>
          </cell>
        </row>
        <row r="186">
          <cell r="A186">
            <v>7130797533</v>
          </cell>
          <cell r="B186" t="str">
            <v xml:space="preserve">Suspension clamp assembly (consisting of GI Pole Clamp, GI Flat type I-hook &amp; Nylon Cable tie). </v>
          </cell>
          <cell r="C186" t="str">
            <v>Nos.</v>
          </cell>
          <cell r="D186">
            <v>455.99</v>
          </cell>
        </row>
        <row r="187">
          <cell r="A187">
            <v>7130800012</v>
          </cell>
          <cell r="B187" t="str">
            <v>140 Kg; 8.0 Mtr long</v>
          </cell>
          <cell r="C187" t="str">
            <v>Each</v>
          </cell>
          <cell r="D187">
            <v>2255.1999999999998</v>
          </cell>
        </row>
        <row r="188">
          <cell r="A188">
            <v>7130800014</v>
          </cell>
          <cell r="B188" t="str">
            <v>410-SP-29, 9 Mtrs. Long.</v>
          </cell>
          <cell r="C188" t="str">
            <v>Each</v>
          </cell>
        </row>
        <row r="189">
          <cell r="A189">
            <v>7130800033</v>
          </cell>
          <cell r="B189" t="str">
            <v>280 Kg; 9.1 Mtr long</v>
          </cell>
          <cell r="C189" t="str">
            <v>Each</v>
          </cell>
          <cell r="D189">
            <v>4402.6499999999996</v>
          </cell>
        </row>
        <row r="190">
          <cell r="A190">
            <v>7130800068</v>
          </cell>
          <cell r="B190" t="str">
            <v>410-SP-60, 12 Mtrs. Long.</v>
          </cell>
          <cell r="C190" t="str">
            <v>Each</v>
          </cell>
        </row>
        <row r="191">
          <cell r="A191">
            <v>7130800672</v>
          </cell>
          <cell r="B191" t="str">
            <v>350 Kg; 7.0 Mtr long</v>
          </cell>
          <cell r="C191" t="str">
            <v>Each</v>
          </cell>
        </row>
        <row r="192">
          <cell r="A192">
            <v>7130810005</v>
          </cell>
          <cell r="B192" t="str">
            <v>Through Bolt</v>
          </cell>
          <cell r="C192" t="str">
            <v>No</v>
          </cell>
          <cell r="D192">
            <v>86.83</v>
          </cell>
        </row>
        <row r="193">
          <cell r="A193">
            <v>7130810006</v>
          </cell>
          <cell r="B193" t="str">
            <v>D.C. Cross arm 3.8 Mtr 100 x 50 mm.</v>
          </cell>
          <cell r="C193" t="str">
            <v>Set</v>
          </cell>
          <cell r="D193">
            <v>6090.51</v>
          </cell>
        </row>
        <row r="194">
          <cell r="A194">
            <v>7130810026</v>
          </cell>
          <cell r="B194" t="str">
            <v>Stay clamp for 140 kG PCC Pole</v>
          </cell>
          <cell r="C194" t="str">
            <v>Pair</v>
          </cell>
          <cell r="D194">
            <v>143.99</v>
          </cell>
        </row>
        <row r="195">
          <cell r="A195">
            <v>7130810026</v>
          </cell>
          <cell r="B195" t="str">
            <v>Stay clamp HT per pair</v>
          </cell>
          <cell r="C195" t="str">
            <v>Pair</v>
          </cell>
          <cell r="D195">
            <v>268.72000000000003</v>
          </cell>
        </row>
        <row r="196">
          <cell r="A196">
            <v>7130810060</v>
          </cell>
          <cell r="B196" t="str">
            <v>LT U CLAMP</v>
          </cell>
          <cell r="C196" t="str">
            <v>No.</v>
          </cell>
          <cell r="D196">
            <v>71.989999999999995</v>
          </cell>
        </row>
        <row r="197">
          <cell r="A197">
            <v>7130810076</v>
          </cell>
          <cell r="B197" t="str">
            <v>Strain Plate (50x6 mm) for 11 kV</v>
          </cell>
          <cell r="C197" t="str">
            <v>No.</v>
          </cell>
          <cell r="D197">
            <v>70.02</v>
          </cell>
        </row>
        <row r="198">
          <cell r="A198">
            <v>7130810077</v>
          </cell>
          <cell r="B198" t="str">
            <v>Pole Clamp</v>
          </cell>
          <cell r="C198" t="str">
            <v>No.</v>
          </cell>
          <cell r="D198">
            <v>461.28</v>
          </cell>
        </row>
        <row r="199">
          <cell r="A199">
            <v>7130810102</v>
          </cell>
          <cell r="B199" t="str">
            <v>Service Ring</v>
          </cell>
          <cell r="C199" t="str">
            <v>No.</v>
          </cell>
          <cell r="D199">
            <v>366.57</v>
          </cell>
        </row>
        <row r="200">
          <cell r="A200">
            <v>7130810193</v>
          </cell>
          <cell r="B200" t="str">
            <v>Stay Clamp for 280 kG. PCC Pole</v>
          </cell>
          <cell r="C200" t="str">
            <v>Pair</v>
          </cell>
          <cell r="D200">
            <v>268.72000000000003</v>
          </cell>
        </row>
        <row r="201">
          <cell r="A201">
            <v>7130810201</v>
          </cell>
          <cell r="B201" t="str">
            <v>Stay Clamp Rail "A" type</v>
          </cell>
          <cell r="C201" t="str">
            <v>Pair</v>
          </cell>
          <cell r="D201">
            <v>285.95999999999998</v>
          </cell>
        </row>
        <row r="202">
          <cell r="A202">
            <v>7130810216</v>
          </cell>
          <cell r="B202" t="str">
            <v>Stay Clamp for R.S.Joist "A" type</v>
          </cell>
          <cell r="C202" t="str">
            <v>Pair</v>
          </cell>
          <cell r="D202">
            <v>285.95999999999998</v>
          </cell>
        </row>
        <row r="203">
          <cell r="A203">
            <v>7130810251</v>
          </cell>
          <cell r="B203" t="str">
            <v>Stay Clamp Rail "B" type</v>
          </cell>
          <cell r="C203" t="str">
            <v>Pair</v>
          </cell>
          <cell r="D203">
            <v>285.95999999999998</v>
          </cell>
        </row>
        <row r="204">
          <cell r="A204">
            <v>7130810361</v>
          </cell>
          <cell r="B204" t="str">
            <v>Back Clamp Rail for H-Beam</v>
          </cell>
          <cell r="C204" t="str">
            <v>Pair</v>
          </cell>
          <cell r="D204">
            <v>285.95999999999998</v>
          </cell>
        </row>
        <row r="205">
          <cell r="A205">
            <v>7130810413</v>
          </cell>
          <cell r="B205" t="str">
            <v>L.T. 3 Pin Cross Arm 50x50x6 mm</v>
          </cell>
          <cell r="C205" t="str">
            <v>No.</v>
          </cell>
          <cell r="D205">
            <v>552.87</v>
          </cell>
        </row>
        <row r="206">
          <cell r="A206">
            <v>7130810441</v>
          </cell>
          <cell r="B206" t="str">
            <v>L.T. 4 Pin Cross Arm 50x50x6 mm</v>
          </cell>
          <cell r="C206" t="str">
            <v>No.</v>
          </cell>
          <cell r="D206">
            <v>658.44</v>
          </cell>
        </row>
        <row r="207">
          <cell r="A207">
            <v>7130810461</v>
          </cell>
          <cell r="B207" t="str">
            <v>L.T. 5 Pin Cross Arm 50x50x6 mm</v>
          </cell>
          <cell r="C207" t="str">
            <v>No.</v>
          </cell>
          <cell r="D207">
            <v>764</v>
          </cell>
        </row>
        <row r="208">
          <cell r="A208">
            <v>7130810495</v>
          </cell>
          <cell r="B208" t="str">
            <v>11 kV Cross Arm Cleat type</v>
          </cell>
          <cell r="C208" t="str">
            <v>No.</v>
          </cell>
          <cell r="D208">
            <v>937.55</v>
          </cell>
        </row>
        <row r="209">
          <cell r="A209">
            <v>7130810509</v>
          </cell>
          <cell r="B209" t="str">
            <v>D.O. Mounting Channel 75x40 mm</v>
          </cell>
          <cell r="C209" t="str">
            <v>No.</v>
          </cell>
          <cell r="D209">
            <v>1485.95</v>
          </cell>
        </row>
        <row r="210">
          <cell r="A210">
            <v>7130810511</v>
          </cell>
          <cell r="B210" t="str">
            <v>11 kV Guarding Channel 100x50 mm</v>
          </cell>
          <cell r="C210" t="str">
            <v>Set</v>
          </cell>
          <cell r="D210">
            <v>2223.11</v>
          </cell>
        </row>
        <row r="211">
          <cell r="A211">
            <v>7130810512</v>
          </cell>
          <cell r="B211" t="str">
            <v>D.C.Cross arm 4' Centre 100x50 mm Channel 2 Nos.</v>
          </cell>
          <cell r="C211" t="str">
            <v>Set</v>
          </cell>
          <cell r="D211">
            <v>3524.76</v>
          </cell>
        </row>
        <row r="212">
          <cell r="A212">
            <v>7130810512</v>
          </cell>
          <cell r="B212" t="str">
            <v xml:space="preserve">D.C.Cross arm 4' Centre 75x40 mm Channel </v>
          </cell>
          <cell r="C212" t="str">
            <v>Set</v>
          </cell>
          <cell r="D212">
            <v>2560.37</v>
          </cell>
        </row>
        <row r="213">
          <cell r="A213">
            <v>7130810512</v>
          </cell>
          <cell r="B213" t="str">
            <v xml:space="preserve">D.C.Cross arm 4' Centre Angle 100x100x6 mm  </v>
          </cell>
          <cell r="C213" t="str">
            <v>Set</v>
          </cell>
          <cell r="D213">
            <v>3598.13</v>
          </cell>
        </row>
        <row r="214">
          <cell r="A214">
            <v>7130810517</v>
          </cell>
          <cell r="B214" t="str">
            <v>D.C.Cross arm 8' Centre 100x50 mm  Channel</v>
          </cell>
          <cell r="C214" t="str">
            <v>Set</v>
          </cell>
          <cell r="D214">
            <v>4067.8</v>
          </cell>
        </row>
        <row r="215">
          <cell r="A215">
            <v>7130810595</v>
          </cell>
          <cell r="B215" t="str">
            <v>33 kV Cross Arm 75x75x6 mm</v>
          </cell>
          <cell r="C215" t="str">
            <v>No.</v>
          </cell>
          <cell r="D215">
            <v>2086.23</v>
          </cell>
        </row>
        <row r="216">
          <cell r="A216">
            <v>7130810608</v>
          </cell>
          <cell r="B216" t="str">
            <v>D.C.Cross arm 5' Centre 100x50 mm M.S.Channel</v>
          </cell>
          <cell r="C216" t="str">
            <v>Set</v>
          </cell>
          <cell r="D216">
            <v>4810.32</v>
          </cell>
        </row>
        <row r="217">
          <cell r="A217">
            <v>7130810624</v>
          </cell>
          <cell r="B217" t="str">
            <v>Strain Plate (65x8 mm) for 33 kV</v>
          </cell>
          <cell r="C217" t="str">
            <v>No.</v>
          </cell>
          <cell r="D217">
            <v>92.65</v>
          </cell>
        </row>
        <row r="218">
          <cell r="A218">
            <v>7130810676</v>
          </cell>
          <cell r="B218" t="str">
            <v>33 kV Top Channel 75x75x6 mm</v>
          </cell>
          <cell r="C218" t="str">
            <v>No.</v>
          </cell>
          <cell r="D218">
            <v>347.11</v>
          </cell>
        </row>
        <row r="219">
          <cell r="A219">
            <v>7130810679</v>
          </cell>
          <cell r="B219" t="str">
            <v>11 kV Top Clamp Angle type 65x65x6 mm</v>
          </cell>
          <cell r="C219" t="str">
            <v>No.</v>
          </cell>
          <cell r="D219">
            <v>263.01</v>
          </cell>
        </row>
        <row r="220">
          <cell r="A220">
            <v>7130810681</v>
          </cell>
          <cell r="B220" t="str">
            <v>Single Pole Cut Point Fitting 100x50 mm</v>
          </cell>
          <cell r="C220" t="str">
            <v>Set</v>
          </cell>
          <cell r="D220">
            <v>2886.91</v>
          </cell>
        </row>
        <row r="221">
          <cell r="A221">
            <v>7130810684</v>
          </cell>
          <cell r="B221" t="str">
            <v>D.C.Cross Arm 5.2 Mtr. Channel</v>
          </cell>
          <cell r="C221" t="str">
            <v>No.</v>
          </cell>
          <cell r="D221">
            <v>7565.72</v>
          </cell>
        </row>
        <row r="222">
          <cell r="A222">
            <v>7130810692</v>
          </cell>
          <cell r="B222" t="str">
            <v>Stay Clamp Rail for H-Beam</v>
          </cell>
          <cell r="C222" t="str">
            <v>Pair</v>
          </cell>
          <cell r="D222">
            <v>298.12</v>
          </cell>
        </row>
        <row r="223">
          <cell r="A223">
            <v>7130820008</v>
          </cell>
          <cell r="B223" t="str">
            <v>11 kV Pin insulator with Pin</v>
          </cell>
          <cell r="C223" t="str">
            <v>Each</v>
          </cell>
          <cell r="D223">
            <v>128.59</v>
          </cell>
        </row>
        <row r="224">
          <cell r="A224">
            <v>7130820009</v>
          </cell>
          <cell r="B224" t="str">
            <v>33 kV Pin insulator with Pin</v>
          </cell>
          <cell r="C224" t="str">
            <v>Each</v>
          </cell>
          <cell r="D224">
            <v>316.82</v>
          </cell>
        </row>
        <row r="225">
          <cell r="A225">
            <v>7130820010</v>
          </cell>
          <cell r="B225" t="str">
            <v>11 kV Disc Insulator</v>
          </cell>
          <cell r="C225" t="str">
            <v>Each</v>
          </cell>
          <cell r="D225">
            <v>115.83</v>
          </cell>
        </row>
        <row r="226">
          <cell r="A226">
            <v>7130820011</v>
          </cell>
          <cell r="B226" t="str">
            <v>33 kV Composite Disc insulator</v>
          </cell>
          <cell r="C226" t="str">
            <v>Each</v>
          </cell>
          <cell r="D226">
            <v>220.13</v>
          </cell>
        </row>
        <row r="227">
          <cell r="A227">
            <v>7130820018</v>
          </cell>
          <cell r="B227" t="str">
            <v>Split insulator</v>
          </cell>
          <cell r="C227" t="str">
            <v>Pair</v>
          </cell>
          <cell r="D227">
            <v>4.3</v>
          </cell>
        </row>
        <row r="228">
          <cell r="A228">
            <v>7130820026</v>
          </cell>
          <cell r="B228" t="str">
            <v>11 kV Post Insulator</v>
          </cell>
          <cell r="C228" t="str">
            <v>Nos.</v>
          </cell>
          <cell r="D228">
            <v>458.36</v>
          </cell>
        </row>
        <row r="229">
          <cell r="A229">
            <v>7130820027</v>
          </cell>
          <cell r="B229" t="str">
            <v>33 kV Post Insulator</v>
          </cell>
          <cell r="C229" t="str">
            <v>Nos.</v>
          </cell>
          <cell r="D229">
            <v>1874.46</v>
          </cell>
        </row>
        <row r="230">
          <cell r="A230">
            <v>7130820029</v>
          </cell>
          <cell r="B230" t="str">
            <v>Cable tie for AB Cable</v>
          </cell>
          <cell r="C230" t="str">
            <v>Each</v>
          </cell>
          <cell r="D230">
            <v>34.18</v>
          </cell>
        </row>
        <row r="231">
          <cell r="A231">
            <v>7130820030</v>
          </cell>
          <cell r="B231" t="str">
            <v xml:space="preserve">Disc insulator </v>
          </cell>
          <cell r="C231" t="str">
            <v>Each</v>
          </cell>
          <cell r="D231">
            <v>234.77</v>
          </cell>
        </row>
        <row r="232">
          <cell r="A232">
            <v>7130820071</v>
          </cell>
          <cell r="B232" t="str">
            <v>11 kV Pin insulator</v>
          </cell>
          <cell r="C232" t="str">
            <v>Each</v>
          </cell>
          <cell r="D232">
            <v>46.24</v>
          </cell>
        </row>
        <row r="233">
          <cell r="A233">
            <v>7130820075</v>
          </cell>
          <cell r="B233" t="str">
            <v xml:space="preserve">33 kV Pin insulator </v>
          </cell>
          <cell r="C233" t="str">
            <v>Each</v>
          </cell>
          <cell r="D233">
            <v>235.68</v>
          </cell>
        </row>
        <row r="234">
          <cell r="A234">
            <v>7130820101</v>
          </cell>
          <cell r="B234" t="str">
            <v>65 x 50 mm.</v>
          </cell>
          <cell r="C234" t="str">
            <v>Each</v>
          </cell>
          <cell r="D234">
            <v>12.03</v>
          </cell>
        </row>
        <row r="235">
          <cell r="A235">
            <v>7130820106</v>
          </cell>
          <cell r="B235" t="str">
            <v>90 x 75 mm.</v>
          </cell>
          <cell r="C235" t="str">
            <v>Each</v>
          </cell>
          <cell r="D235">
            <v>12.94</v>
          </cell>
        </row>
        <row r="236">
          <cell r="A236">
            <v>7130820117</v>
          </cell>
          <cell r="B236" t="str">
            <v>Stay insulator</v>
          </cell>
          <cell r="C236" t="str">
            <v>Each</v>
          </cell>
          <cell r="D236">
            <v>11.46</v>
          </cell>
        </row>
        <row r="237">
          <cell r="A237">
            <v>7130820155</v>
          </cell>
          <cell r="B237" t="str">
            <v>GI Pin for 11 kV Pin insulator.</v>
          </cell>
          <cell r="C237" t="str">
            <v>Each</v>
          </cell>
          <cell r="D237">
            <v>75.81</v>
          </cell>
        </row>
        <row r="238">
          <cell r="A238">
            <v>7130820158</v>
          </cell>
          <cell r="B238" t="str">
            <v>GI Pin for 33 kV Pin insulator.</v>
          </cell>
          <cell r="C238" t="str">
            <v>Each</v>
          </cell>
          <cell r="D238">
            <v>252.28</v>
          </cell>
        </row>
        <row r="239">
          <cell r="A239">
            <v>7130820201</v>
          </cell>
          <cell r="B239" t="str">
            <v>Aluminium bobbin.</v>
          </cell>
          <cell r="C239" t="str">
            <v>Each</v>
          </cell>
          <cell r="D239">
            <v>36.200000000000003</v>
          </cell>
        </row>
        <row r="240">
          <cell r="A240">
            <v>7130820206</v>
          </cell>
          <cell r="B240" t="str">
            <v>For 65 x 50 mm insulators</v>
          </cell>
          <cell r="C240" t="str">
            <v>Each</v>
          </cell>
          <cell r="D240">
            <v>37.950000000000003</v>
          </cell>
        </row>
        <row r="241">
          <cell r="A241">
            <v>7130820216</v>
          </cell>
          <cell r="B241" t="str">
            <v>For 90 x 75 mm insulators</v>
          </cell>
          <cell r="C241" t="str">
            <v>Each</v>
          </cell>
          <cell r="D241">
            <v>43.21</v>
          </cell>
        </row>
        <row r="242">
          <cell r="A242">
            <v>7130820241</v>
          </cell>
          <cell r="B242" t="str">
            <v>Strain H/W up to Rabbit.</v>
          </cell>
          <cell r="C242" t="str">
            <v>Each</v>
          </cell>
          <cell r="D242">
            <v>127.16</v>
          </cell>
        </row>
        <row r="243">
          <cell r="A243">
            <v>7130820248</v>
          </cell>
          <cell r="B243" t="str">
            <v>Strain H/W for Raccoon &amp; Dog.</v>
          </cell>
          <cell r="C243" t="str">
            <v>Each</v>
          </cell>
          <cell r="D243">
            <v>264.18</v>
          </cell>
        </row>
        <row r="244">
          <cell r="A244">
            <v>7130820312</v>
          </cell>
          <cell r="B244" t="str">
            <v>Suspension H/W suitable for Panther Conductor.</v>
          </cell>
          <cell r="C244" t="str">
            <v>Set</v>
          </cell>
          <cell r="D244">
            <v>2263.64</v>
          </cell>
        </row>
        <row r="245">
          <cell r="A245">
            <v>7130830006</v>
          </cell>
          <cell r="B245" t="str">
            <v>Aluminium binding wire and tape.</v>
          </cell>
          <cell r="C245" t="str">
            <v>Kg</v>
          </cell>
          <cell r="D245">
            <v>158.05000000000001</v>
          </cell>
        </row>
        <row r="246">
          <cell r="A246">
            <v>7130830025</v>
          </cell>
          <cell r="B246" t="str">
            <v>0.02 Sq.inch (20/22 Sqmm Al. Eq.) (Squirrel)</v>
          </cell>
          <cell r="C246" t="str">
            <v>Km</v>
          </cell>
        </row>
        <row r="247">
          <cell r="A247">
            <v>7130830026</v>
          </cell>
          <cell r="B247" t="str">
            <v>0.03 Sq.inch (30/34 Sqmm Al. Eq.) (Weasel)</v>
          </cell>
          <cell r="C247" t="str">
            <v>Km</v>
          </cell>
        </row>
        <row r="248">
          <cell r="A248">
            <v>7130830027</v>
          </cell>
          <cell r="B248" t="str">
            <v>0.05 Sq.inch (50/55 Sqmm Al. Eq.) (Rabbit)</v>
          </cell>
          <cell r="C248" t="str">
            <v>Km</v>
          </cell>
        </row>
        <row r="249">
          <cell r="A249">
            <v>7130830028</v>
          </cell>
          <cell r="B249" t="str">
            <v>0.075 Sq.inch (80 Sqmm Al. Eq.) (Raccoon)</v>
          </cell>
          <cell r="C249" t="str">
            <v>Km</v>
          </cell>
        </row>
        <row r="250">
          <cell r="A250">
            <v>7130830050</v>
          </cell>
          <cell r="B250" t="str">
            <v>Jointing sleeve for Raccoon Conductor.</v>
          </cell>
          <cell r="C250" t="str">
            <v>Each</v>
          </cell>
          <cell r="D250">
            <v>36.75</v>
          </cell>
        </row>
        <row r="251">
          <cell r="A251">
            <v>7130830051</v>
          </cell>
          <cell r="B251" t="str">
            <v>Jointing sleeve for Dog Conductor.</v>
          </cell>
          <cell r="C251" t="str">
            <v>Each</v>
          </cell>
          <cell r="D251">
            <v>143.43</v>
          </cell>
        </row>
        <row r="252">
          <cell r="A252">
            <v>7130830052</v>
          </cell>
          <cell r="B252" t="str">
            <v>Bimetallic clamp for Power Transformer</v>
          </cell>
          <cell r="C252" t="str">
            <v>Each</v>
          </cell>
          <cell r="D252">
            <v>614.16</v>
          </cell>
        </row>
        <row r="253">
          <cell r="A253">
            <v>7130830053</v>
          </cell>
          <cell r="B253" t="str">
            <v>0.02 Sq.inch (20 Sqmm Al. Eq.) (Squirrel)</v>
          </cell>
          <cell r="C253" t="str">
            <v>Km</v>
          </cell>
          <cell r="D253">
            <v>14000.78</v>
          </cell>
        </row>
        <row r="254">
          <cell r="A254">
            <v>7130830054</v>
          </cell>
          <cell r="B254" t="str">
            <v>Bimetallic clamp for VCB</v>
          </cell>
          <cell r="C254" t="str">
            <v>Each</v>
          </cell>
          <cell r="D254">
            <v>358.66</v>
          </cell>
        </row>
        <row r="255">
          <cell r="A255">
            <v>7130830055</v>
          </cell>
          <cell r="B255" t="str">
            <v>0.03 Sq.inch (30 Sqmm Al. Eq.) (Weasel)</v>
          </cell>
          <cell r="C255" t="str">
            <v>Km</v>
          </cell>
          <cell r="D255">
            <v>20421.169999999998</v>
          </cell>
        </row>
        <row r="256">
          <cell r="A256">
            <v>7130830056</v>
          </cell>
          <cell r="B256" t="str">
            <v>Bimetallic clamp for CT-PT Unit</v>
          </cell>
          <cell r="C256" t="str">
            <v>Each</v>
          </cell>
          <cell r="D256">
            <v>358.66</v>
          </cell>
        </row>
        <row r="257">
          <cell r="A257">
            <v>7130830057</v>
          </cell>
          <cell r="B257" t="str">
            <v>0.05 Sq.inch (50 Sqmm Al. Eq.) (Rabbit)</v>
          </cell>
          <cell r="C257" t="str">
            <v>Km</v>
          </cell>
          <cell r="D257">
            <v>33620.39</v>
          </cell>
        </row>
        <row r="258">
          <cell r="A258">
            <v>7130830058</v>
          </cell>
          <cell r="B258" t="str">
            <v>Bimetallic clamp for Distribution Transformer (HT)</v>
          </cell>
          <cell r="C258" t="str">
            <v>Each</v>
          </cell>
          <cell r="D258">
            <v>182.33</v>
          </cell>
        </row>
        <row r="259">
          <cell r="A259">
            <v>7130830060</v>
          </cell>
          <cell r="B259" t="str">
            <v>0.075 Sq.inch (80 Sqmm Al. Eq.) (Raccoon)</v>
          </cell>
          <cell r="C259" t="str">
            <v>Km</v>
          </cell>
          <cell r="D259">
            <v>49696.17</v>
          </cell>
        </row>
        <row r="260">
          <cell r="A260">
            <v>7130830063</v>
          </cell>
          <cell r="B260" t="str">
            <v>0.10 Sq.inch (100 Sqmm Al. Eq.) (Dog)</v>
          </cell>
          <cell r="C260" t="str">
            <v>Km</v>
          </cell>
          <cell r="D260">
            <v>65832.399999999994</v>
          </cell>
        </row>
        <row r="261">
          <cell r="A261">
            <v>7130830070</v>
          </cell>
          <cell r="B261" t="str">
            <v>0.2 Sq inch ( 130 Sqmm Al.Eq.)(Panther)</v>
          </cell>
          <cell r="C261" t="str">
            <v>Km</v>
          </cell>
          <cell r="D261">
            <v>145691.06</v>
          </cell>
        </row>
        <row r="262">
          <cell r="A262">
            <v>7130830084</v>
          </cell>
          <cell r="B262" t="str">
            <v>0.10 Sq.inch (100 Sqmm Al. Eq.) (Dog)</v>
          </cell>
          <cell r="C262" t="str">
            <v>Km</v>
          </cell>
        </row>
        <row r="263">
          <cell r="A263">
            <v>7130830585</v>
          </cell>
          <cell r="B263" t="str">
            <v>T-Clamp for Dog Conductor.</v>
          </cell>
          <cell r="C263" t="str">
            <v>Each</v>
          </cell>
          <cell r="D263">
            <v>271.45</v>
          </cell>
        </row>
        <row r="264">
          <cell r="A264">
            <v>7130830586</v>
          </cell>
          <cell r="B264" t="str">
            <v>T-Clamp for Raccoon Conductor.</v>
          </cell>
          <cell r="C264" t="str">
            <v>Each</v>
          </cell>
          <cell r="D264">
            <v>216.92</v>
          </cell>
        </row>
        <row r="265">
          <cell r="A265">
            <v>7130830586</v>
          </cell>
          <cell r="B265" t="str">
            <v>T-Clamp for Panther Conductor.</v>
          </cell>
          <cell r="C265" t="str">
            <v>Each</v>
          </cell>
          <cell r="D265">
            <v>317.68</v>
          </cell>
        </row>
        <row r="266">
          <cell r="A266">
            <v>7130830603</v>
          </cell>
          <cell r="B266" t="str">
            <v>Bimetallic clamp for Distribution Transformer (LT)</v>
          </cell>
          <cell r="C266" t="str">
            <v>Each</v>
          </cell>
          <cell r="D266">
            <v>267.49</v>
          </cell>
        </row>
        <row r="267">
          <cell r="A267">
            <v>7130830854</v>
          </cell>
          <cell r="B267" t="str">
            <v>Jointing sleeves for Weasel, Squirrel &amp; Rabbit Conductor.</v>
          </cell>
          <cell r="C267" t="str">
            <v>Each</v>
          </cell>
          <cell r="D267">
            <v>29.63</v>
          </cell>
        </row>
        <row r="268">
          <cell r="A268">
            <v>7130830971</v>
          </cell>
          <cell r="B268" t="str">
            <v>Jointing sleeves for Panther Conductor.</v>
          </cell>
          <cell r="C268" t="str">
            <v>Each</v>
          </cell>
          <cell r="D268">
            <v>221.67</v>
          </cell>
        </row>
        <row r="269">
          <cell r="A269">
            <v>7130840021</v>
          </cell>
          <cell r="B269" t="str">
            <v>33 kV Polymer Lightning Arrestor</v>
          </cell>
          <cell r="C269" t="str">
            <v>Each</v>
          </cell>
          <cell r="D269">
            <v>2855.98</v>
          </cell>
        </row>
        <row r="270">
          <cell r="A270">
            <v>7130840029</v>
          </cell>
          <cell r="B270" t="str">
            <v>11 kV Polymer Lightning Arrestor</v>
          </cell>
          <cell r="C270" t="str">
            <v>Each</v>
          </cell>
          <cell r="D270">
            <v>301.68</v>
          </cell>
        </row>
        <row r="271">
          <cell r="A271">
            <v>7130850198</v>
          </cell>
          <cell r="B271" t="str">
            <v>GI Structure for complete Equipment</v>
          </cell>
          <cell r="C271" t="str">
            <v>Kg</v>
          </cell>
          <cell r="D271">
            <v>81.55</v>
          </cell>
        </row>
        <row r="272">
          <cell r="A272">
            <v>7130850201</v>
          </cell>
          <cell r="B272" t="str">
            <v>D Transformer Mounting 100x50 mm Channel</v>
          </cell>
          <cell r="C272" t="str">
            <v>Set</v>
          </cell>
          <cell r="D272">
            <v>4067.8</v>
          </cell>
        </row>
        <row r="273">
          <cell r="A273">
            <v>7130850201</v>
          </cell>
          <cell r="B273" t="str">
            <v>Transformer Mounting with Belting for Addl. X-Arm</v>
          </cell>
          <cell r="C273" t="str">
            <v>No.</v>
          </cell>
          <cell r="D273">
            <v>3930.03</v>
          </cell>
        </row>
        <row r="274">
          <cell r="A274">
            <v>7130860017</v>
          </cell>
          <cell r="B274" t="str">
            <v>I-Bolt - 16 mm</v>
          </cell>
          <cell r="C274" t="str">
            <v>No.</v>
          </cell>
          <cell r="D274">
            <v>104.62</v>
          </cell>
        </row>
        <row r="275">
          <cell r="A275">
            <v>7130860032</v>
          </cell>
          <cell r="B275" t="str">
            <v>Stay Set 16 mm (Painted) LT &amp; 11 KV</v>
          </cell>
          <cell r="C275" t="str">
            <v>Each</v>
          </cell>
          <cell r="D275">
            <v>469.06</v>
          </cell>
        </row>
        <row r="276">
          <cell r="A276">
            <v>7130860033</v>
          </cell>
          <cell r="B276" t="str">
            <v>Stay Set 20 mm (Painted)</v>
          </cell>
          <cell r="C276" t="str">
            <v>Each</v>
          </cell>
          <cell r="D276">
            <v>854.67</v>
          </cell>
        </row>
        <row r="277">
          <cell r="A277">
            <v>7130860076</v>
          </cell>
          <cell r="B277" t="str">
            <v>Stay Wire 7/4.00 mm (7/8 SWG)</v>
          </cell>
          <cell r="C277" t="str">
            <v>MT</v>
          </cell>
          <cell r="D277">
            <v>65906.39</v>
          </cell>
        </row>
        <row r="278">
          <cell r="A278">
            <v>7130860077</v>
          </cell>
          <cell r="B278" t="str">
            <v>Stay Wire 7/3.15 mm (7/10 SWG)</v>
          </cell>
          <cell r="C278" t="str">
            <v>MT</v>
          </cell>
          <cell r="D278">
            <v>66551.91</v>
          </cell>
        </row>
        <row r="279">
          <cell r="A279">
            <v>7130870010</v>
          </cell>
          <cell r="B279" t="str">
            <v>Earth spike</v>
          </cell>
          <cell r="C279" t="str">
            <v>No.</v>
          </cell>
          <cell r="D279">
            <v>789.29</v>
          </cell>
        </row>
        <row r="280">
          <cell r="A280">
            <v>7130870013</v>
          </cell>
          <cell r="B280" t="str">
            <v>Earthing coil (Coil of 115 turns of 50 mm dia. &amp; 2.5 Mtrs lead of 4.0 mm GI wire)</v>
          </cell>
          <cell r="C280" t="str">
            <v>Each</v>
          </cell>
          <cell r="D280">
            <v>108.51</v>
          </cell>
        </row>
        <row r="281">
          <cell r="A281">
            <v>7130870030</v>
          </cell>
          <cell r="B281" t="str">
            <v>Earthing Rod 25 mm 1.2 Mtr.</v>
          </cell>
          <cell r="C281" t="str">
            <v>No.</v>
          </cell>
          <cell r="D281">
            <v>338.6</v>
          </cell>
        </row>
        <row r="282">
          <cell r="A282">
            <v>7130870041</v>
          </cell>
          <cell r="B282" t="str">
            <v>G.I.Wire 3.15 mm (10 SWG)</v>
          </cell>
          <cell r="C282" t="str">
            <v>MT</v>
          </cell>
          <cell r="D282">
            <v>57704.75</v>
          </cell>
        </row>
        <row r="283">
          <cell r="A283">
            <v>7130870043</v>
          </cell>
          <cell r="B283" t="str">
            <v>G.I.Wire 4.0 mm (8 SWG)</v>
          </cell>
          <cell r="C283" t="str">
            <v>MT</v>
          </cell>
          <cell r="D283">
            <v>57663.57</v>
          </cell>
        </row>
        <row r="284">
          <cell r="A284">
            <v>7130870045</v>
          </cell>
          <cell r="B284" t="str">
            <v>G.I.Wire 5.0 mm (6 SWG)</v>
          </cell>
          <cell r="C284" t="str">
            <v>MT</v>
          </cell>
          <cell r="D284">
            <v>57663.57</v>
          </cell>
        </row>
        <row r="285">
          <cell r="A285">
            <v>7130870088</v>
          </cell>
          <cell r="B285" t="str">
            <v>Earthing set (Pipe earth as per DRG No.-G/008)</v>
          </cell>
          <cell r="C285" t="str">
            <v>Each</v>
          </cell>
          <cell r="D285">
            <v>2164.59</v>
          </cell>
        </row>
        <row r="286">
          <cell r="A286">
            <v>7130870318</v>
          </cell>
          <cell r="B286" t="str">
            <v>Tension hardware suitable for Panther Conductor.</v>
          </cell>
          <cell r="C286" t="str">
            <v>Set</v>
          </cell>
          <cell r="D286">
            <v>1040.28</v>
          </cell>
        </row>
        <row r="287">
          <cell r="A287">
            <v>7130877681</v>
          </cell>
          <cell r="B287" t="str">
            <v>Dead-end Assembly (Suitable for all size cable)</v>
          </cell>
          <cell r="C287" t="str">
            <v>Each</v>
          </cell>
          <cell r="D287">
            <v>2481.65</v>
          </cell>
        </row>
        <row r="288">
          <cell r="A288">
            <v>7130877683</v>
          </cell>
          <cell r="B288" t="str">
            <v>Straight line Suspension Assembly (Suitable for all size cable)</v>
          </cell>
          <cell r="C288" t="str">
            <v>Each</v>
          </cell>
          <cell r="D288">
            <v>2205.9</v>
          </cell>
        </row>
        <row r="289">
          <cell r="A289">
            <v>7130880006</v>
          </cell>
          <cell r="B289" t="str">
            <v>Cable marker for U/G cable</v>
          </cell>
          <cell r="C289" t="str">
            <v>No.</v>
          </cell>
          <cell r="D289">
            <v>130.54</v>
          </cell>
        </row>
        <row r="290">
          <cell r="A290">
            <v>7130880006</v>
          </cell>
          <cell r="B290" t="str">
            <v>Pad Connector (for Panther conductor)</v>
          </cell>
          <cell r="C290" t="str">
            <v>No.</v>
          </cell>
          <cell r="D290">
            <v>143.84</v>
          </cell>
        </row>
        <row r="291">
          <cell r="A291">
            <v>7130880041</v>
          </cell>
          <cell r="B291" t="str">
            <v>Danger board 33 kV &amp; 11 kV</v>
          </cell>
          <cell r="C291" t="str">
            <v>Each</v>
          </cell>
          <cell r="D291">
            <v>82.05</v>
          </cell>
        </row>
        <row r="292">
          <cell r="A292">
            <v>7130890004</v>
          </cell>
          <cell r="B292" t="str">
            <v>LT Feeder Piller box for 1 phase 8 connection made of M.S.Sheet.</v>
          </cell>
          <cell r="C292" t="str">
            <v>Nos.</v>
          </cell>
          <cell r="D292">
            <v>4715.01</v>
          </cell>
        </row>
        <row r="293">
          <cell r="A293">
            <v>7130890005</v>
          </cell>
          <cell r="B293" t="str">
            <v>LT Feeder Piller box for 1 phase 12 connection made of M.S.Sheet.</v>
          </cell>
          <cell r="C293" t="str">
            <v>Nos.</v>
          </cell>
          <cell r="D293">
            <v>5949.19</v>
          </cell>
        </row>
        <row r="294">
          <cell r="A294">
            <v>7130890006</v>
          </cell>
          <cell r="B294" t="str">
            <v xml:space="preserve">LT Feeder Piller box for 3 phase 4 connection made of M.S.Sheet. </v>
          </cell>
          <cell r="C294" t="str">
            <v>Nos.</v>
          </cell>
          <cell r="D294">
            <v>13492.76</v>
          </cell>
        </row>
        <row r="295">
          <cell r="A295">
            <v>7130890007</v>
          </cell>
          <cell r="B295" t="str">
            <v>LT Feeder Piller box for 3 phase 8 connection made of M.S.Sheet.</v>
          </cell>
          <cell r="C295" t="str">
            <v>Nos.</v>
          </cell>
          <cell r="D295">
            <v>14135.27</v>
          </cell>
        </row>
        <row r="296">
          <cell r="A296">
            <v>7130890008</v>
          </cell>
          <cell r="B296" t="str">
            <v>L.T.Line Spacers</v>
          </cell>
          <cell r="C296" t="str">
            <v>Nos.</v>
          </cell>
          <cell r="D296">
            <v>59.57</v>
          </cell>
        </row>
        <row r="297">
          <cell r="A297">
            <v>7130890973</v>
          </cell>
          <cell r="B297" t="str">
            <v xml:space="preserve">Stainless steel strap with buckle (for installation of Service Distribution Box) </v>
          </cell>
          <cell r="C297" t="str">
            <v>Set</v>
          </cell>
          <cell r="D297">
            <v>58.17</v>
          </cell>
        </row>
        <row r="298">
          <cell r="A298">
            <v>7131961526</v>
          </cell>
          <cell r="B298" t="str">
            <v>GSM Modem</v>
          </cell>
          <cell r="C298" t="str">
            <v>Nos.</v>
          </cell>
          <cell r="D298">
            <v>4366</v>
          </cell>
        </row>
        <row r="299">
          <cell r="A299">
            <v>7130893004</v>
          </cell>
          <cell r="B299" t="str">
            <v>Eye Hook</v>
          </cell>
          <cell r="C299" t="str">
            <v>No.</v>
          </cell>
          <cell r="D299">
            <v>187.93</v>
          </cell>
        </row>
        <row r="300">
          <cell r="A300">
            <v>7130897759</v>
          </cell>
          <cell r="B300" t="str">
            <v>33 kV Guarding Channel 100x50 mm</v>
          </cell>
          <cell r="C300" t="str">
            <v>Set</v>
          </cell>
          <cell r="D300">
            <v>2965.63</v>
          </cell>
        </row>
        <row r="301">
          <cell r="A301">
            <v>7131210001</v>
          </cell>
          <cell r="B301" t="str">
            <v>Panel lndication lamps</v>
          </cell>
          <cell r="C301" t="str">
            <v>Nos.</v>
          </cell>
          <cell r="D301">
            <v>123.35</v>
          </cell>
        </row>
        <row r="302">
          <cell r="A302">
            <v>7131210010</v>
          </cell>
          <cell r="B302" t="str">
            <v>LED 7 Watt lamp with holder</v>
          </cell>
          <cell r="C302" t="str">
            <v>Each</v>
          </cell>
        </row>
        <row r="303">
          <cell r="A303">
            <v>7131210018</v>
          </cell>
          <cell r="B303" t="str">
            <v>LED 12 Watt lamp with holder</v>
          </cell>
          <cell r="C303" t="str">
            <v>Each</v>
          </cell>
        </row>
        <row r="304">
          <cell r="A304">
            <v>7131210019</v>
          </cell>
          <cell r="B304" t="str">
            <v>LED 14 Watt lamp with holder</v>
          </cell>
          <cell r="C304" t="str">
            <v>Each</v>
          </cell>
        </row>
        <row r="305">
          <cell r="A305">
            <v>7131210020</v>
          </cell>
          <cell r="B305" t="str">
            <v>LED 15 Watt lamp with holder</v>
          </cell>
          <cell r="C305" t="str">
            <v>Each</v>
          </cell>
        </row>
        <row r="306">
          <cell r="A306">
            <v>7131210021</v>
          </cell>
          <cell r="B306" t="str">
            <v>LED  Lamps with COMPLETE FITTING - 15 W</v>
          </cell>
          <cell r="C306" t="str">
            <v>Nos.</v>
          </cell>
        </row>
        <row r="307">
          <cell r="A307">
            <v>7131210022</v>
          </cell>
          <cell r="B307" t="str">
            <v>LED  LAMPS WITH COMPLETE FITTING - 20 W</v>
          </cell>
          <cell r="C307" t="str">
            <v>Nos.</v>
          </cell>
        </row>
        <row r="308">
          <cell r="A308">
            <v>7131210852</v>
          </cell>
          <cell r="B308" t="str">
            <v>CFL 7 Watts</v>
          </cell>
          <cell r="C308" t="str">
            <v>Each</v>
          </cell>
        </row>
        <row r="309">
          <cell r="A309">
            <v>7131210881</v>
          </cell>
          <cell r="B309" t="str">
            <v xml:space="preserve">250 Watt Metal Halide  </v>
          </cell>
          <cell r="C309" t="str">
            <v>Each</v>
          </cell>
        </row>
        <row r="310">
          <cell r="A310">
            <v>7131220182</v>
          </cell>
          <cell r="B310" t="str">
            <v>Tube Light Rod (T5 type)</v>
          </cell>
          <cell r="C310" t="str">
            <v>Each</v>
          </cell>
        </row>
        <row r="311">
          <cell r="A311">
            <v>7131230003</v>
          </cell>
          <cell r="B311" t="str">
            <v xml:space="preserve">250 Watt Sodium Vapour </v>
          </cell>
          <cell r="C311" t="str">
            <v>Each</v>
          </cell>
        </row>
        <row r="312">
          <cell r="A312">
            <v>7131230116</v>
          </cell>
          <cell r="B312" t="str">
            <v xml:space="preserve">250 Watt Mercury Vapour </v>
          </cell>
          <cell r="C312" t="str">
            <v>Each</v>
          </cell>
        </row>
        <row r="313">
          <cell r="A313">
            <v>7131230128</v>
          </cell>
          <cell r="B313" t="str">
            <v>Mercury vapour lamp for Gate lighting 2 Nos</v>
          </cell>
          <cell r="C313" t="str">
            <v>Each</v>
          </cell>
        </row>
        <row r="314">
          <cell r="A314">
            <v>7131280006</v>
          </cell>
          <cell r="B314" t="str">
            <v>CFL 15 Watts</v>
          </cell>
          <cell r="C314" t="str">
            <v>Each</v>
          </cell>
        </row>
        <row r="315">
          <cell r="A315">
            <v>7131280007</v>
          </cell>
          <cell r="B315" t="str">
            <v>CFL 20 Watts</v>
          </cell>
          <cell r="C315" t="str">
            <v>Each</v>
          </cell>
        </row>
        <row r="316">
          <cell r="A316">
            <v>7131280008</v>
          </cell>
          <cell r="B316" t="str">
            <v>CFL 23 Watts</v>
          </cell>
          <cell r="C316" t="str">
            <v>Each</v>
          </cell>
        </row>
        <row r="317">
          <cell r="A317">
            <v>7131280009</v>
          </cell>
          <cell r="B317" t="str">
            <v xml:space="preserve">125 Watt Mercury Vapour </v>
          </cell>
          <cell r="C317" t="str">
            <v>Each</v>
          </cell>
        </row>
        <row r="318">
          <cell r="A318">
            <v>7131280010</v>
          </cell>
          <cell r="B318" t="str">
            <v>Halogen Filament (1000 Watts)</v>
          </cell>
          <cell r="C318" t="str">
            <v>Each</v>
          </cell>
        </row>
        <row r="319">
          <cell r="A319">
            <v>7131280011</v>
          </cell>
          <cell r="B319" t="str">
            <v>Search Light Unit with 1000 Watt Halogen Lamp.</v>
          </cell>
          <cell r="C319" t="str">
            <v>Each</v>
          </cell>
        </row>
        <row r="320">
          <cell r="A320">
            <v>7131280012</v>
          </cell>
          <cell r="B320" t="str">
            <v xml:space="preserve">Street Light fitting with tube light </v>
          </cell>
          <cell r="C320" t="str">
            <v>Each</v>
          </cell>
        </row>
        <row r="321">
          <cell r="A321">
            <v>7131280013</v>
          </cell>
          <cell r="B321" t="str">
            <v>Street Light fitting with CFL</v>
          </cell>
          <cell r="C321" t="str">
            <v>Each</v>
          </cell>
        </row>
        <row r="322">
          <cell r="A322">
            <v>7131280014</v>
          </cell>
          <cell r="B322" t="str">
            <v>HPSV lamp 150 watt</v>
          </cell>
          <cell r="C322" t="str">
            <v>Each</v>
          </cell>
        </row>
        <row r="323">
          <cell r="A323">
            <v>7131280015</v>
          </cell>
          <cell r="B323" t="str">
            <v>HPSV Choke 250 watt</v>
          </cell>
          <cell r="C323" t="str">
            <v>Each</v>
          </cell>
        </row>
        <row r="324">
          <cell r="A324">
            <v>7131280016</v>
          </cell>
          <cell r="B324" t="str">
            <v>150 Watt metal halide fitting / HPSV fitting</v>
          </cell>
          <cell r="C324" t="str">
            <v>Each</v>
          </cell>
        </row>
        <row r="325">
          <cell r="A325">
            <v>7131280017</v>
          </cell>
          <cell r="B325" t="str">
            <v>250 Watt metal halide fitting / HPSV fitting</v>
          </cell>
          <cell r="C325" t="str">
            <v>Each</v>
          </cell>
        </row>
        <row r="326">
          <cell r="A326">
            <v>7131280882</v>
          </cell>
          <cell r="B326" t="str">
            <v>CFL 11 Watts</v>
          </cell>
          <cell r="C326" t="str">
            <v>Each</v>
          </cell>
        </row>
        <row r="327">
          <cell r="A327">
            <v>7131300046</v>
          </cell>
          <cell r="B327" t="str">
            <v>Three Phase, 10-60 Amps. with poly carbonate Meter Box</v>
          </cell>
          <cell r="C327" t="str">
            <v>Each</v>
          </cell>
          <cell r="D327">
            <v>1778</v>
          </cell>
        </row>
        <row r="328">
          <cell r="A328">
            <v>7131300065</v>
          </cell>
          <cell r="B328" t="str">
            <v>3 Ø 4 Wire 0.2S accuracy class CT operated meter (for __/110 Volts; __/1 Amps; or __/5 Amps)</v>
          </cell>
          <cell r="C328" t="str">
            <v>Each</v>
          </cell>
          <cell r="D328">
            <v>1118385.1200000001</v>
          </cell>
        </row>
        <row r="329">
          <cell r="A329">
            <v>7131300067</v>
          </cell>
          <cell r="B329" t="str">
            <v>Specific gravity correction chart</v>
          </cell>
          <cell r="C329" t="str">
            <v>Nos.</v>
          </cell>
          <cell r="D329">
            <v>174.93</v>
          </cell>
        </row>
        <row r="330">
          <cell r="A330">
            <v>7131300082</v>
          </cell>
          <cell r="B330" t="str">
            <v>D.C.Volt meter range - 3V to + 5V</v>
          </cell>
          <cell r="C330" t="str">
            <v>Nos.</v>
          </cell>
          <cell r="D330">
            <v>809.99</v>
          </cell>
        </row>
        <row r="331">
          <cell r="A331">
            <v>7131300500</v>
          </cell>
          <cell r="B331" t="str">
            <v>Static 5.0-30 Amps Pilfer proof with transparent poly carbonate meter box.</v>
          </cell>
          <cell r="C331" t="str">
            <v>Each</v>
          </cell>
          <cell r="D331">
            <v>745</v>
          </cell>
        </row>
        <row r="332">
          <cell r="A332">
            <v>7131300881</v>
          </cell>
          <cell r="B332" t="str">
            <v xml:space="preserve">CMRI (Common Meter Reading Instrument) </v>
          </cell>
          <cell r="C332" t="str">
            <v>Each</v>
          </cell>
          <cell r="D332">
            <v>27872.32</v>
          </cell>
        </row>
        <row r="333">
          <cell r="A333">
            <v>7131310002</v>
          </cell>
          <cell r="B333" t="str">
            <v>CT operated electronic static bidirectional meter with DLMS for net metering</v>
          </cell>
          <cell r="C333" t="str">
            <v>Each</v>
          </cell>
          <cell r="D333">
            <v>6154.61</v>
          </cell>
        </row>
        <row r="334">
          <cell r="A334">
            <v>7131310005</v>
          </cell>
          <cell r="B334" t="str">
            <v>CT operated electronic static bidirectional meter with DLMS</v>
          </cell>
          <cell r="C334" t="str">
            <v>Each</v>
          </cell>
          <cell r="D334">
            <v>3060.78</v>
          </cell>
        </row>
        <row r="335">
          <cell r="A335">
            <v>7131310013</v>
          </cell>
          <cell r="B335" t="str">
            <v>3 Ø 4 Wire 0.5S, 5 Amp. Bulk consumer meter</v>
          </cell>
          <cell r="C335" t="str">
            <v>Each</v>
          </cell>
          <cell r="D335">
            <v>4495.8</v>
          </cell>
        </row>
        <row r="336">
          <cell r="A336">
            <v>7131310015</v>
          </cell>
          <cell r="B336" t="str">
            <v>CT operated electronic static meters with AMR (Composite Unit) with LTCTs / Modem / Meter / Meter Box.</v>
          </cell>
          <cell r="C336" t="str">
            <v>Each</v>
          </cell>
          <cell r="D336">
            <v>12647.59</v>
          </cell>
        </row>
        <row r="337">
          <cell r="A337">
            <v>7131310033</v>
          </cell>
          <cell r="B337" t="str">
            <v>3 Ø 4 Wire 0.5S, 5 Amp. with DLMS Protocol category A</v>
          </cell>
          <cell r="C337" t="str">
            <v>Each</v>
          </cell>
          <cell r="D337">
            <v>3720.97</v>
          </cell>
        </row>
        <row r="338">
          <cell r="A338">
            <v>7131310034</v>
          </cell>
          <cell r="B338" t="str">
            <v>3 Ø 4 Wire 0.5S, 5 Amp. with DLMS Protocol category B</v>
          </cell>
          <cell r="C338" t="str">
            <v>Each</v>
          </cell>
          <cell r="D338">
            <v>3720.97</v>
          </cell>
        </row>
        <row r="339">
          <cell r="A339">
            <v>7131310035</v>
          </cell>
          <cell r="B339" t="str">
            <v>3 Ø 3 Wire 0.2S, 1 Amp.  bulk consumer meter</v>
          </cell>
          <cell r="C339" t="str">
            <v>Each</v>
          </cell>
          <cell r="D339">
            <v>17494.95</v>
          </cell>
        </row>
        <row r="340">
          <cell r="A340">
            <v>7131310036</v>
          </cell>
          <cell r="B340" t="str">
            <v xml:space="preserve">3 Ø 4 Wire 0.2S, 1 Amp. bulk consumer meter </v>
          </cell>
          <cell r="C340" t="str">
            <v>Each</v>
          </cell>
          <cell r="D340">
            <v>17494.95</v>
          </cell>
        </row>
        <row r="341">
          <cell r="A341">
            <v>7131310042</v>
          </cell>
          <cell r="B341" t="str">
            <v>3 Ø 4 Wire 0.2S 5A bulk consumer meter</v>
          </cell>
          <cell r="C341" t="str">
            <v>Each</v>
          </cell>
          <cell r="D341">
            <v>17494.95</v>
          </cell>
        </row>
        <row r="342">
          <cell r="A342">
            <v>7131310037</v>
          </cell>
          <cell r="B342" t="str">
            <v>Test terminal Box (TTB)</v>
          </cell>
          <cell r="C342" t="str">
            <v>Each</v>
          </cell>
          <cell r="D342">
            <v>951.41</v>
          </cell>
        </row>
        <row r="343">
          <cell r="A343">
            <v>7131310997</v>
          </cell>
          <cell r="B343" t="str">
            <v>CT operated electronic static meters 100/5 Amp. With data storage.</v>
          </cell>
          <cell r="C343" t="str">
            <v>Each</v>
          </cell>
          <cell r="D343">
            <v>1850</v>
          </cell>
        </row>
        <row r="344">
          <cell r="A344">
            <v>7131320009</v>
          </cell>
          <cell r="B344" t="str">
            <v>Digital Multimeter Electronic Type</v>
          </cell>
          <cell r="C344" t="str">
            <v>Nos.</v>
          </cell>
          <cell r="D344">
            <v>3128.26</v>
          </cell>
        </row>
        <row r="345">
          <cell r="A345">
            <v>7131321603</v>
          </cell>
          <cell r="B345" t="str">
            <v>Earth resistance tester (20/200/2000 Ω) Digital</v>
          </cell>
          <cell r="C345" t="str">
            <v>Nos.</v>
          </cell>
          <cell r="D345">
            <v>4173.6000000000004</v>
          </cell>
        </row>
        <row r="346">
          <cell r="A346">
            <v>7131324780</v>
          </cell>
          <cell r="B346" t="str">
            <v>Megger 500 V</v>
          </cell>
          <cell r="C346" t="str">
            <v>Nos.</v>
          </cell>
          <cell r="D346">
            <v>3753.91</v>
          </cell>
        </row>
        <row r="347">
          <cell r="A347">
            <v>7131324806</v>
          </cell>
          <cell r="B347" t="str">
            <v>Megger up to 2.5 kV</v>
          </cell>
          <cell r="C347" t="str">
            <v>Nos.</v>
          </cell>
          <cell r="D347">
            <v>5657.72</v>
          </cell>
        </row>
        <row r="348">
          <cell r="A348">
            <v>7131329275</v>
          </cell>
          <cell r="B348" t="str">
            <v>Non Directional, 30-V, 5-Amps IDMT relay.</v>
          </cell>
          <cell r="C348" t="str">
            <v>Each</v>
          </cell>
          <cell r="D348">
            <v>6071.97</v>
          </cell>
        </row>
        <row r="349">
          <cell r="A349">
            <v>7131334001</v>
          </cell>
          <cell r="B349" t="str">
            <v>Set of 3 O.C. relays instantaneous high set feature numerical</v>
          </cell>
          <cell r="C349" t="str">
            <v>Nos.</v>
          </cell>
          <cell r="D349">
            <v>5596.74</v>
          </cell>
        </row>
        <row r="350">
          <cell r="A350">
            <v>7131334002</v>
          </cell>
          <cell r="B350" t="str">
            <v>Set of 2 O.C. + 1 earth fault relay without numerical instantaneous high set feature</v>
          </cell>
          <cell r="C350" t="str">
            <v>Nos.</v>
          </cell>
          <cell r="D350">
            <v>5596.74</v>
          </cell>
        </row>
        <row r="351">
          <cell r="A351">
            <v>7131399007</v>
          </cell>
          <cell r="B351" t="str">
            <v>Master trip relays</v>
          </cell>
          <cell r="C351" t="str">
            <v>Nos.</v>
          </cell>
          <cell r="D351">
            <v>965.24</v>
          </cell>
        </row>
        <row r="352">
          <cell r="A352">
            <v>7131300008</v>
          </cell>
          <cell r="B352" t="str">
            <v xml:space="preserve">Auxiliary Relay </v>
          </cell>
          <cell r="C352" t="str">
            <v>Nos.</v>
          </cell>
          <cell r="D352">
            <v>2304.54</v>
          </cell>
        </row>
        <row r="353">
          <cell r="A353">
            <v>7131338004</v>
          </cell>
          <cell r="B353" t="str">
            <v>Transformer Oil Dielectric Breakdown testkit</v>
          </cell>
          <cell r="C353" t="str">
            <v>Nos.</v>
          </cell>
          <cell r="D353">
            <v>63466.59</v>
          </cell>
        </row>
        <row r="354">
          <cell r="A354">
            <v>7131338025</v>
          </cell>
          <cell r="B354" t="str">
            <v>Neon tester</v>
          </cell>
          <cell r="C354" t="str">
            <v>Nos.</v>
          </cell>
          <cell r="D354">
            <v>63.84</v>
          </cell>
        </row>
        <row r="355">
          <cell r="A355">
            <v>7131387501</v>
          </cell>
          <cell r="B355" t="str">
            <v>Battery Hydrometer</v>
          </cell>
          <cell r="C355" t="str">
            <v>Nos.</v>
          </cell>
          <cell r="D355">
            <v>252.08</v>
          </cell>
        </row>
        <row r="356">
          <cell r="A356">
            <v>7131387502</v>
          </cell>
          <cell r="B356" t="str">
            <v>Thermometer (Wall Mounted)</v>
          </cell>
          <cell r="C356" t="str">
            <v>Nos.</v>
          </cell>
          <cell r="D356">
            <v>498.74</v>
          </cell>
        </row>
        <row r="357">
          <cell r="A357">
            <v>7131390014</v>
          </cell>
          <cell r="B357" t="str">
            <v>Earthing Coil for messenger wire</v>
          </cell>
          <cell r="C357" t="str">
            <v>Nos.</v>
          </cell>
          <cell r="D357">
            <v>197.69</v>
          </cell>
        </row>
        <row r="358">
          <cell r="A358">
            <v>7131390015</v>
          </cell>
          <cell r="B358" t="str">
            <v>Anchor sleeve for messenger wire</v>
          </cell>
          <cell r="C358" t="str">
            <v>Nos.</v>
          </cell>
          <cell r="D358">
            <v>34.18</v>
          </cell>
        </row>
        <row r="359">
          <cell r="A359">
            <v>7131390016</v>
          </cell>
          <cell r="B359" t="str">
            <v>Universal hook &amp; Bolts &amp; nuts</v>
          </cell>
          <cell r="C359" t="str">
            <v>Nos.</v>
          </cell>
          <cell r="D359">
            <v>478.92</v>
          </cell>
        </row>
        <row r="360">
          <cell r="A360">
            <v>7131820031</v>
          </cell>
          <cell r="B360" t="str">
            <v>LT Single Phase MCB 5 Amps.</v>
          </cell>
          <cell r="C360" t="str">
            <v>Each</v>
          </cell>
          <cell r="D360">
            <v>108.67</v>
          </cell>
        </row>
        <row r="361">
          <cell r="A361">
            <v>7131820032</v>
          </cell>
          <cell r="B361" t="str">
            <v>LT Single Phase MCB 6 to 16 Amps.</v>
          </cell>
          <cell r="C361" t="str">
            <v>Each</v>
          </cell>
          <cell r="D361">
            <v>108.67</v>
          </cell>
        </row>
        <row r="362">
          <cell r="A362">
            <v>7131820033</v>
          </cell>
          <cell r="B362" t="str">
            <v>LT Three Phase MCB 16 Amps.</v>
          </cell>
          <cell r="C362" t="str">
            <v>Each</v>
          </cell>
          <cell r="D362">
            <v>460.54</v>
          </cell>
        </row>
        <row r="363">
          <cell r="A363">
            <v>7131820034</v>
          </cell>
          <cell r="B363" t="str">
            <v>LT Three Phase MCB 32 Amps.</v>
          </cell>
          <cell r="C363" t="str">
            <v>Each</v>
          </cell>
          <cell r="D363">
            <v>460.54</v>
          </cell>
        </row>
        <row r="364">
          <cell r="A364">
            <v>7131820035</v>
          </cell>
          <cell r="B364" t="str">
            <v>ELCB-MCB Composite Unit 10 Amps. (100 mA DP)</v>
          </cell>
          <cell r="C364" t="str">
            <v>Each</v>
          </cell>
          <cell r="D364">
            <v>3067.73</v>
          </cell>
        </row>
        <row r="365">
          <cell r="A365">
            <v>7131820036</v>
          </cell>
          <cell r="B365" t="str">
            <v>ELCB-MCB Composite Unit 16 Amps. (100 mA DP)</v>
          </cell>
          <cell r="C365" t="str">
            <v>Each</v>
          </cell>
          <cell r="D365">
            <v>3323.82</v>
          </cell>
        </row>
        <row r="366">
          <cell r="A366">
            <v>7131820037</v>
          </cell>
          <cell r="B366" t="str">
            <v>ELCB-MCB Composite Unit 20 Amps. (100 mA DP)</v>
          </cell>
          <cell r="C366" t="str">
            <v>Each</v>
          </cell>
          <cell r="D366">
            <v>3323.82</v>
          </cell>
        </row>
        <row r="367">
          <cell r="A367">
            <v>7131820038</v>
          </cell>
          <cell r="B367" t="str">
            <v>MCCB 32 Amps. (10 kA TP)</v>
          </cell>
          <cell r="C367" t="str">
            <v>Each</v>
          </cell>
          <cell r="D367">
            <v>2428.58</v>
          </cell>
        </row>
        <row r="368">
          <cell r="A368">
            <v>7131820039</v>
          </cell>
          <cell r="B368" t="str">
            <v>MCCB 160 Amps. (10 kA TP)</v>
          </cell>
          <cell r="C368" t="str">
            <v>Each</v>
          </cell>
          <cell r="D368">
            <v>5560.88</v>
          </cell>
        </row>
        <row r="369">
          <cell r="A369">
            <v>7131900004</v>
          </cell>
          <cell r="B369" t="str">
            <v>Locally fabricated - 3 Phase fuse units 150 Amps. (Robust fuse for circuit base).</v>
          </cell>
          <cell r="C369" t="str">
            <v>Each</v>
          </cell>
          <cell r="D369">
            <v>702.1</v>
          </cell>
        </row>
        <row r="370">
          <cell r="A370">
            <v>7131900033</v>
          </cell>
          <cell r="B370" t="str">
            <v>D.O.Fuse element 11 kV (1.5 Amp. to 10 Amp.)</v>
          </cell>
          <cell r="C370" t="str">
            <v>No.</v>
          </cell>
          <cell r="D370">
            <v>7.4</v>
          </cell>
        </row>
        <row r="371">
          <cell r="A371">
            <v>7131900071</v>
          </cell>
          <cell r="B371" t="str">
            <v>H.R.C. Fuse 250 Amps.</v>
          </cell>
          <cell r="C371" t="str">
            <v>Each</v>
          </cell>
          <cell r="D371">
            <v>297.04000000000002</v>
          </cell>
        </row>
        <row r="372">
          <cell r="A372">
            <v>7131900072</v>
          </cell>
          <cell r="B372" t="str">
            <v>H.R.C. Fuse 400 Amps.</v>
          </cell>
          <cell r="C372" t="str">
            <v>Each</v>
          </cell>
          <cell r="D372">
            <v>456.67</v>
          </cell>
        </row>
        <row r="373">
          <cell r="A373">
            <v>7131900625</v>
          </cell>
          <cell r="B373" t="str">
            <v>D.O.Fuse element 33 kV (25 Amp.)</v>
          </cell>
          <cell r="C373" t="str">
            <v>No.</v>
          </cell>
          <cell r="D373">
            <v>12.67</v>
          </cell>
        </row>
        <row r="374">
          <cell r="A374">
            <v>7131900650</v>
          </cell>
          <cell r="B374" t="str">
            <v>D.O.Fuse element 33 kV (50 Amp.)</v>
          </cell>
          <cell r="C374" t="str">
            <v>No.</v>
          </cell>
          <cell r="D374">
            <v>13.73</v>
          </cell>
        </row>
        <row r="375">
          <cell r="A375">
            <v>7131900876</v>
          </cell>
          <cell r="B375" t="str">
            <v>H.R.C. Fuse Unit 100 Amps.</v>
          </cell>
          <cell r="C375" t="str">
            <v>Each</v>
          </cell>
          <cell r="D375">
            <v>292.82</v>
          </cell>
        </row>
        <row r="376">
          <cell r="A376">
            <v>7131900876</v>
          </cell>
          <cell r="B376" t="str">
            <v>H.R.C. Fuse 100 Amps.</v>
          </cell>
          <cell r="C376" t="str">
            <v>Each</v>
          </cell>
          <cell r="D376">
            <v>114.17</v>
          </cell>
        </row>
        <row r="377">
          <cell r="A377">
            <v>7131900880</v>
          </cell>
          <cell r="B377" t="str">
            <v>H.R.C. Fuse Unit 250 Amps.</v>
          </cell>
          <cell r="C377" t="str">
            <v>Each</v>
          </cell>
          <cell r="D377">
            <v>735.74</v>
          </cell>
        </row>
        <row r="378">
          <cell r="A378">
            <v>7131900881</v>
          </cell>
          <cell r="B378" t="str">
            <v>H.R.C. Fuse Unit 400 Amps.</v>
          </cell>
          <cell r="C378" t="str">
            <v>Each</v>
          </cell>
          <cell r="D378">
            <v>813.97</v>
          </cell>
        </row>
        <row r="379">
          <cell r="A379">
            <v>7131900969</v>
          </cell>
          <cell r="B379" t="str">
            <v>T.C. Fuse Wire 22 SWG</v>
          </cell>
          <cell r="C379" t="str">
            <v>Kg</v>
          </cell>
          <cell r="D379">
            <v>672.32</v>
          </cell>
        </row>
        <row r="380">
          <cell r="A380">
            <v>7131900971</v>
          </cell>
          <cell r="B380" t="str">
            <v>T.C. Fuse Wire 20 SWG</v>
          </cell>
          <cell r="C380" t="str">
            <v>Kg</v>
          </cell>
          <cell r="D380">
            <v>672.32</v>
          </cell>
        </row>
        <row r="381">
          <cell r="A381">
            <v>7131900973</v>
          </cell>
          <cell r="B381" t="str">
            <v>T.C. Fuse Wire 18 SWG</v>
          </cell>
          <cell r="C381" t="str">
            <v>Kg</v>
          </cell>
          <cell r="D381">
            <v>651.54999999999995</v>
          </cell>
        </row>
        <row r="382">
          <cell r="A382">
            <v>7131900975</v>
          </cell>
          <cell r="B382" t="str">
            <v>T.C. Fuse Wire 16 SWG</v>
          </cell>
          <cell r="C382" t="str">
            <v>Kg</v>
          </cell>
          <cell r="D382">
            <v>651.54999999999995</v>
          </cell>
        </row>
        <row r="383">
          <cell r="A383">
            <v>7131900977</v>
          </cell>
          <cell r="B383" t="str">
            <v>T.C. Fuse Wire 14 SWG</v>
          </cell>
          <cell r="C383" t="str">
            <v>Kg</v>
          </cell>
          <cell r="D383">
            <v>651.54999999999995</v>
          </cell>
        </row>
        <row r="384">
          <cell r="A384">
            <v>7131900979</v>
          </cell>
          <cell r="B384" t="str">
            <v>T.C. Fuse Wire 12 SWG</v>
          </cell>
          <cell r="C384" t="str">
            <v>Kg</v>
          </cell>
          <cell r="D384">
            <v>651.54999999999995</v>
          </cell>
        </row>
        <row r="385">
          <cell r="A385">
            <v>7131900981</v>
          </cell>
          <cell r="B385" t="str">
            <v>T.C. Fuse Wire 10 SWG</v>
          </cell>
          <cell r="C385" t="str">
            <v>Kg</v>
          </cell>
          <cell r="D385">
            <v>654.36</v>
          </cell>
        </row>
        <row r="386">
          <cell r="A386">
            <v>7131900974</v>
          </cell>
          <cell r="B386" t="str">
            <v>T.C. Fuse Wire 8 SWG</v>
          </cell>
          <cell r="C386" t="str">
            <v>Kg</v>
          </cell>
          <cell r="D386">
            <v>654.36</v>
          </cell>
        </row>
        <row r="387">
          <cell r="A387">
            <v>7131910653</v>
          </cell>
          <cell r="B387" t="str">
            <v>Porcelain Kit-kat fuse unit 32 Amps.</v>
          </cell>
          <cell r="C387" t="str">
            <v>Each</v>
          </cell>
          <cell r="D387">
            <v>45.83</v>
          </cell>
        </row>
        <row r="388">
          <cell r="A388">
            <v>7131910654</v>
          </cell>
          <cell r="B388" t="str">
            <v>Porcelain Kit-kat fuse unit 63 Amps.</v>
          </cell>
          <cell r="C388" t="str">
            <v>Each</v>
          </cell>
          <cell r="D388">
            <v>90.56</v>
          </cell>
        </row>
        <row r="389">
          <cell r="A389">
            <v>7131910655</v>
          </cell>
          <cell r="B389" t="str">
            <v>Porcelain Kit-kat fuse unit 16 Amps.</v>
          </cell>
          <cell r="C389" t="str">
            <v>Each</v>
          </cell>
          <cell r="D389">
            <v>26.19</v>
          </cell>
        </row>
        <row r="390">
          <cell r="A390">
            <v>7131910656</v>
          </cell>
          <cell r="B390" t="str">
            <v>Porcelain Kit-kat fuse unit 100 Amps.</v>
          </cell>
          <cell r="C390" t="str">
            <v>Each</v>
          </cell>
          <cell r="D390">
            <v>246.62</v>
          </cell>
        </row>
        <row r="391">
          <cell r="A391">
            <v>7131910657</v>
          </cell>
          <cell r="B391" t="str">
            <v>Porcelain Kit-kat fuse unit 200 Amps.</v>
          </cell>
          <cell r="C391" t="str">
            <v>Each</v>
          </cell>
          <cell r="D391">
            <v>474.95</v>
          </cell>
        </row>
        <row r="392">
          <cell r="A392">
            <v>7131910658</v>
          </cell>
          <cell r="B392" t="str">
            <v>Porcelain Kit-kat fuse unit 300 Amps.</v>
          </cell>
          <cell r="C392" t="str">
            <v>Each</v>
          </cell>
          <cell r="D392">
            <v>1052.32</v>
          </cell>
        </row>
        <row r="393">
          <cell r="A393">
            <v>7131920001</v>
          </cell>
          <cell r="B393" t="str">
            <v>Load break switches only without panel</v>
          </cell>
          <cell r="C393" t="str">
            <v>Unit</v>
          </cell>
          <cell r="D393">
            <v>44673.54</v>
          </cell>
        </row>
        <row r="394">
          <cell r="A394">
            <v>7131920002</v>
          </cell>
          <cell r="B394" t="str">
            <v>Load break switches with panel</v>
          </cell>
          <cell r="C394" t="str">
            <v>Unit</v>
          </cell>
          <cell r="D394">
            <v>97379.87</v>
          </cell>
        </row>
        <row r="395">
          <cell r="A395">
            <v>7131920003</v>
          </cell>
          <cell r="B395" t="str">
            <v>3 Way Load break switch</v>
          </cell>
          <cell r="C395" t="str">
            <v>Unit</v>
          </cell>
          <cell r="D395">
            <v>315034.68</v>
          </cell>
        </row>
        <row r="396">
          <cell r="A396">
            <v>7131920112</v>
          </cell>
          <cell r="B396" t="str">
            <v xml:space="preserve">11 kV Kiosk VCB </v>
          </cell>
          <cell r="C396" t="str">
            <v>Each</v>
          </cell>
          <cell r="D396">
            <v>310874.96000000002</v>
          </cell>
        </row>
        <row r="397">
          <cell r="A397">
            <v>7131920253</v>
          </cell>
          <cell r="B397" t="str">
            <v>TPN Switches 32 Amps.</v>
          </cell>
          <cell r="C397" t="str">
            <v>Each</v>
          </cell>
          <cell r="D397">
            <v>796.55</v>
          </cell>
        </row>
        <row r="398">
          <cell r="A398">
            <v>7131920254</v>
          </cell>
          <cell r="B398" t="str">
            <v>TPN Switches 63 Amps.</v>
          </cell>
          <cell r="C398" t="str">
            <v>Each</v>
          </cell>
          <cell r="D398">
            <v>1912.68</v>
          </cell>
        </row>
        <row r="399">
          <cell r="A399">
            <v>7131920256</v>
          </cell>
          <cell r="B399" t="str">
            <v>TPN Switches 100 Amps.</v>
          </cell>
          <cell r="C399" t="str">
            <v>Each</v>
          </cell>
          <cell r="D399">
            <v>3699.73</v>
          </cell>
        </row>
        <row r="400">
          <cell r="A400">
            <v>7131920258</v>
          </cell>
          <cell r="B400" t="str">
            <v>TPN Switches 200 Amps.</v>
          </cell>
          <cell r="C400" t="str">
            <v>Each</v>
          </cell>
          <cell r="D400">
            <v>5194.0200000000004</v>
          </cell>
        </row>
        <row r="401">
          <cell r="A401">
            <v>7131920259</v>
          </cell>
          <cell r="B401" t="str">
            <v>TPN Switches 300 Amps.</v>
          </cell>
          <cell r="C401" t="str">
            <v>Each</v>
          </cell>
          <cell r="D401">
            <v>7046.93</v>
          </cell>
        </row>
        <row r="402">
          <cell r="A402">
            <v>7131920260</v>
          </cell>
          <cell r="B402" t="str">
            <v>TPN Switches 400 Amps.</v>
          </cell>
          <cell r="C402" t="str">
            <v>Each</v>
          </cell>
          <cell r="D402">
            <v>10644.19</v>
          </cell>
        </row>
        <row r="403">
          <cell r="A403">
            <v>7131930109</v>
          </cell>
          <cell r="B403" t="str">
            <v>33 kV ; 600 Amps with earth switch.</v>
          </cell>
          <cell r="C403" t="str">
            <v>Each</v>
          </cell>
        </row>
        <row r="404">
          <cell r="A404">
            <v>7131930221</v>
          </cell>
          <cell r="B404" t="str">
            <v>11 kV Porcelain A.B. Switch</v>
          </cell>
          <cell r="C404" t="str">
            <v>Each</v>
          </cell>
          <cell r="D404">
            <v>8496</v>
          </cell>
        </row>
        <row r="405">
          <cell r="A405">
            <v>7131930321</v>
          </cell>
          <cell r="B405" t="str">
            <v>33 kV Porcelain A.B. Switch</v>
          </cell>
          <cell r="C405" t="str">
            <v>Each</v>
          </cell>
          <cell r="D405">
            <v>18863.48</v>
          </cell>
        </row>
        <row r="406">
          <cell r="A406">
            <v>7131930412</v>
          </cell>
          <cell r="B406" t="str">
            <v>11 kV Porcelain D.O. Fuse unit</v>
          </cell>
          <cell r="C406" t="str">
            <v>Each</v>
          </cell>
          <cell r="D406">
            <v>923.94</v>
          </cell>
        </row>
        <row r="407">
          <cell r="A407">
            <v>7131930415</v>
          </cell>
          <cell r="B407" t="str">
            <v>33 kV Porcelain D.O. Fuse unit</v>
          </cell>
          <cell r="C407" t="str">
            <v>Each</v>
          </cell>
          <cell r="D407">
            <v>2472.1</v>
          </cell>
        </row>
        <row r="408">
          <cell r="A408">
            <v>7131930663</v>
          </cell>
          <cell r="B408" t="str">
            <v>11 kV ; 600 Amps.</v>
          </cell>
          <cell r="C408" t="str">
            <v>Each</v>
          </cell>
          <cell r="D408">
            <v>24234.54</v>
          </cell>
        </row>
        <row r="409">
          <cell r="A409">
            <v>7131930752</v>
          </cell>
          <cell r="B409" t="str">
            <v>33 kV ; 600 Amps without earth switch.</v>
          </cell>
          <cell r="C409" t="str">
            <v>Each</v>
          </cell>
          <cell r="D409">
            <v>41940.5</v>
          </cell>
        </row>
        <row r="410">
          <cell r="A410">
            <v>7131931091</v>
          </cell>
          <cell r="B410" t="str">
            <v>11 kV, 400 Amp, Off Load Isolator with earth switch and mounting GI structure</v>
          </cell>
          <cell r="C410" t="str">
            <v>Set</v>
          </cell>
          <cell r="D410">
            <v>28667.79</v>
          </cell>
        </row>
        <row r="411">
          <cell r="A411">
            <v>7131931095</v>
          </cell>
          <cell r="B411" t="str">
            <v>Mounting GI structure for above isolator</v>
          </cell>
          <cell r="C411" t="str">
            <v>Set</v>
          </cell>
          <cell r="D411">
            <v>14104.17</v>
          </cell>
        </row>
        <row r="412">
          <cell r="A412">
            <v>7131940602</v>
          </cell>
          <cell r="B412" t="str">
            <v>MCCB 100 Amps. (10 kA TP)</v>
          </cell>
          <cell r="C412" t="str">
            <v>Each</v>
          </cell>
          <cell r="D412">
            <v>2556.62</v>
          </cell>
        </row>
        <row r="413">
          <cell r="A413">
            <v>7131940610</v>
          </cell>
          <cell r="B413" t="str">
            <v>MCCB 300 Amps. (35 kA TP)</v>
          </cell>
          <cell r="C413" t="str">
            <v>Each</v>
          </cell>
          <cell r="D413">
            <v>24287.94</v>
          </cell>
        </row>
        <row r="414">
          <cell r="A414">
            <v>7131940612</v>
          </cell>
          <cell r="B414" t="str">
            <v>MCCB 450 TO 500 Amps. (35 kA TP)</v>
          </cell>
          <cell r="C414" t="str">
            <v>Each</v>
          </cell>
          <cell r="D414">
            <v>24287.94</v>
          </cell>
        </row>
        <row r="415">
          <cell r="A415">
            <v>7131940871</v>
          </cell>
          <cell r="B415" t="str">
            <v>Indoor Type Automatic Control Unit along with APFC Relay</v>
          </cell>
          <cell r="C415" t="str">
            <v>No.</v>
          </cell>
          <cell r="D415">
            <v>48138.52</v>
          </cell>
        </row>
        <row r="416">
          <cell r="A416">
            <v>7131941762</v>
          </cell>
          <cell r="B416" t="str">
            <v>11 kV VCB without control panel &amp; CT's.</v>
          </cell>
          <cell r="C416" t="str">
            <v>Each</v>
          </cell>
          <cell r="D416">
            <v>114005.84</v>
          </cell>
        </row>
        <row r="417">
          <cell r="A417">
            <v>7131943380</v>
          </cell>
          <cell r="B417" t="str">
            <v>33 kV VCB without control panel &amp; CT's.</v>
          </cell>
          <cell r="C417" t="str">
            <v>Each</v>
          </cell>
          <cell r="D417">
            <v>232937.83</v>
          </cell>
        </row>
        <row r="418">
          <cell r="A418">
            <v>7131950010</v>
          </cell>
          <cell r="B418" t="str">
            <v>Distribution box 1 ph. 9 connectors along with 2 Nos. Steel Strap &amp; Buckles.</v>
          </cell>
          <cell r="C418" t="str">
            <v>Each</v>
          </cell>
          <cell r="D418">
            <v>1052.94</v>
          </cell>
        </row>
        <row r="419">
          <cell r="A419">
            <v>7131950012</v>
          </cell>
          <cell r="B419" t="str">
            <v>Distribution box 3 phase 5 connectors along with 2 Nos. Steel Strap &amp; Buckles.</v>
          </cell>
          <cell r="C419" t="str">
            <v>Each</v>
          </cell>
          <cell r="D419">
            <v>1268.3800000000001</v>
          </cell>
        </row>
        <row r="420">
          <cell r="A420">
            <v>7131950015</v>
          </cell>
          <cell r="B420" t="str">
            <v>L.T.Distribution Box for 500 kVA X'mer (800 A, isolator &amp; 12 SP MCCB of 150 A)</v>
          </cell>
          <cell r="C420" t="str">
            <v>Each</v>
          </cell>
          <cell r="D420">
            <v>42188.35</v>
          </cell>
        </row>
        <row r="421">
          <cell r="A421">
            <v>7131950016</v>
          </cell>
          <cell r="B421" t="str">
            <v>11 kV Sectionalizer.</v>
          </cell>
          <cell r="C421" t="str">
            <v>Each</v>
          </cell>
          <cell r="D421">
            <v>370096.39</v>
          </cell>
        </row>
        <row r="422">
          <cell r="A422">
            <v>7131950065</v>
          </cell>
          <cell r="B422" t="str">
            <v>L.T. Distribution Box for 63 kVA X'mer (200 A, isolator &amp; 6 SP MCCB of 100 A)</v>
          </cell>
          <cell r="C422" t="str">
            <v>Each</v>
          </cell>
          <cell r="D422">
            <v>15765.78</v>
          </cell>
        </row>
        <row r="423">
          <cell r="A423">
            <v>7131950105</v>
          </cell>
          <cell r="B423" t="str">
            <v>L.T. Distribution Box for 100 kVA X'mer (200 A, isolator &amp; 6 SP MCCB of 200 A)</v>
          </cell>
          <cell r="C423" t="str">
            <v>Each</v>
          </cell>
          <cell r="D423">
            <v>19708.05</v>
          </cell>
        </row>
        <row r="424">
          <cell r="A424">
            <v>7131950200</v>
          </cell>
          <cell r="B424" t="str">
            <v>L.T. Distribution Box for 200 kVA X'mer (400 A, isolator &amp; 6 SP MCCB of 120A)</v>
          </cell>
          <cell r="C424" t="str">
            <v>Each</v>
          </cell>
          <cell r="D424">
            <v>39414.449999999997</v>
          </cell>
        </row>
        <row r="425">
          <cell r="A425">
            <v>7131950207</v>
          </cell>
          <cell r="B425" t="str">
            <v>L.T. Distribution Box for 315 kVA X'mer (600 A, isolator &amp; 9 SP MCCB of 160A)</v>
          </cell>
          <cell r="C425" t="str">
            <v>Each</v>
          </cell>
          <cell r="D425">
            <v>33819.980000000003</v>
          </cell>
        </row>
        <row r="426">
          <cell r="A426">
            <v>7131950208</v>
          </cell>
          <cell r="B426" t="str">
            <v>SMC LT Distribution Box for 100 kVA Distribution Transformer</v>
          </cell>
          <cell r="C426" t="str">
            <v>Each</v>
          </cell>
          <cell r="D426">
            <v>19098.8</v>
          </cell>
        </row>
        <row r="427">
          <cell r="A427">
            <v>7131950209</v>
          </cell>
          <cell r="B427" t="str">
            <v>SMC LT Distribution Box for 315 kVA Distribution Transformer</v>
          </cell>
          <cell r="C427" t="str">
            <v>Each</v>
          </cell>
          <cell r="D427">
            <v>32774.480000000003</v>
          </cell>
        </row>
        <row r="428">
          <cell r="A428">
            <v>7131960006</v>
          </cell>
          <cell r="B428" t="str">
            <v>33 kV feeder control panel (Static Relays).</v>
          </cell>
          <cell r="C428" t="str">
            <v>Each</v>
          </cell>
          <cell r="D428">
            <v>23966.26</v>
          </cell>
        </row>
        <row r="429">
          <cell r="A429">
            <v>7131960007</v>
          </cell>
          <cell r="B429" t="str">
            <v>33 kV Transformer Control Panel (Static Relays)</v>
          </cell>
          <cell r="C429" t="str">
            <v>Each</v>
          </cell>
          <cell r="D429">
            <v>26461.040000000001</v>
          </cell>
        </row>
        <row r="430">
          <cell r="A430">
            <v>7131960008</v>
          </cell>
          <cell r="B430" t="str">
            <v>Feeder Control (Static Relays)</v>
          </cell>
          <cell r="C430" t="str">
            <v>Each</v>
          </cell>
          <cell r="D430">
            <v>23328.880000000001</v>
          </cell>
        </row>
        <row r="431">
          <cell r="A431">
            <v>7131960009</v>
          </cell>
          <cell r="B431" t="str">
            <v>Transformer Control (Static Relays)</v>
          </cell>
          <cell r="C431" t="str">
            <v>Each</v>
          </cell>
          <cell r="D431">
            <v>24579.62</v>
          </cell>
        </row>
        <row r="432">
          <cell r="A432">
            <v>7131960010</v>
          </cell>
          <cell r="B432" t="str">
            <v>11 kV Control &amp; Relay Panel for Capacitor Bank</v>
          </cell>
          <cell r="C432" t="str">
            <v>Each</v>
          </cell>
          <cell r="D432">
            <v>75528.56</v>
          </cell>
        </row>
        <row r="433">
          <cell r="A433">
            <v>7131960520</v>
          </cell>
          <cell r="B433" t="str">
            <v>2 Feeder Control (Static Relays)</v>
          </cell>
          <cell r="C433" t="str">
            <v>Each</v>
          </cell>
          <cell r="D433">
            <v>34939.800000000003</v>
          </cell>
        </row>
        <row r="434">
          <cell r="A434">
            <v>7131960522</v>
          </cell>
          <cell r="B434" t="str">
            <v>1 Transformer+1 Feeder (Static Relays)</v>
          </cell>
          <cell r="C434" t="str">
            <v>Each</v>
          </cell>
          <cell r="D434">
            <v>35164</v>
          </cell>
        </row>
        <row r="435">
          <cell r="A435">
            <v>7131960524</v>
          </cell>
          <cell r="B435" t="str">
            <v>1 Feeder + 1 Transformer (Static Relays)</v>
          </cell>
          <cell r="C435" t="str">
            <v>Each</v>
          </cell>
          <cell r="D435">
            <v>35683.199999999997</v>
          </cell>
        </row>
        <row r="436">
          <cell r="A436">
            <v>7132002234</v>
          </cell>
          <cell r="B436" t="str">
            <v>Allen keys set of 9 Pcs.(1.5mm; 2mm; 2.5mm; 3mm; 4mm; 5mm; 6mm; 8mm; 10mm) Black finish, box packing</v>
          </cell>
          <cell r="C436" t="str">
            <v>Nos.</v>
          </cell>
          <cell r="D436">
            <v>191.43</v>
          </cell>
        </row>
        <row r="437">
          <cell r="A437">
            <v>7132004003</v>
          </cell>
          <cell r="B437" t="str">
            <v>Hack saw frames + B185</v>
          </cell>
          <cell r="C437" t="str">
            <v>Nos.</v>
          </cell>
          <cell r="D437">
            <v>131.94999999999999</v>
          </cell>
        </row>
        <row r="438">
          <cell r="A438">
            <v>7132004004</v>
          </cell>
          <cell r="B438" t="str">
            <v>Hack saw blade 300x12.5 mm</v>
          </cell>
          <cell r="C438" t="str">
            <v>Nos.</v>
          </cell>
          <cell r="D438">
            <v>11.94</v>
          </cell>
        </row>
        <row r="439">
          <cell r="A439">
            <v>7132011171</v>
          </cell>
          <cell r="B439" t="str">
            <v>Cable Cutter</v>
          </cell>
          <cell r="C439" t="str">
            <v>Nos.</v>
          </cell>
          <cell r="D439">
            <v>486.48</v>
          </cell>
        </row>
        <row r="440">
          <cell r="A440">
            <v>7132013331</v>
          </cell>
          <cell r="B440" t="str">
            <v>Discharge Rod</v>
          </cell>
          <cell r="C440" t="str">
            <v>Nos.</v>
          </cell>
          <cell r="D440">
            <v>492.85</v>
          </cell>
        </row>
        <row r="441">
          <cell r="A441">
            <v>7132014014</v>
          </cell>
          <cell r="B441" t="str">
            <v>Portable drilling machine</v>
          </cell>
          <cell r="C441" t="str">
            <v>Nos.</v>
          </cell>
          <cell r="D441">
            <v>3037.77</v>
          </cell>
        </row>
        <row r="442">
          <cell r="A442">
            <v>7132028159</v>
          </cell>
          <cell r="B442" t="str">
            <v>Hammer 8 Lbs (3629 gm)</v>
          </cell>
          <cell r="C442" t="str">
            <v>Nos.</v>
          </cell>
          <cell r="D442">
            <v>1248.6300000000001</v>
          </cell>
        </row>
        <row r="443">
          <cell r="A443">
            <v>7132028160</v>
          </cell>
          <cell r="B443" t="str">
            <v>Hammer 2 Lbs (907 gm.)</v>
          </cell>
          <cell r="C443" t="str">
            <v>Nos.</v>
          </cell>
          <cell r="D443">
            <v>386.33</v>
          </cell>
        </row>
        <row r="444">
          <cell r="A444">
            <v>7132061858</v>
          </cell>
          <cell r="B444" t="str">
            <v>Combination Plier / Cutting Plier</v>
          </cell>
          <cell r="C444" t="str">
            <v>Nos.</v>
          </cell>
          <cell r="D444">
            <v>226.53</v>
          </cell>
        </row>
        <row r="445">
          <cell r="A445">
            <v>7132072006</v>
          </cell>
          <cell r="B445" t="str">
            <v>Screw driver 250 mm</v>
          </cell>
          <cell r="C445" t="str">
            <v>Nos.</v>
          </cell>
          <cell r="D445">
            <v>68.14</v>
          </cell>
        </row>
        <row r="446">
          <cell r="A446">
            <v>7132072007</v>
          </cell>
          <cell r="B446" t="str">
            <v>Screw driver 200 mm</v>
          </cell>
          <cell r="C446" t="str">
            <v>Nos.</v>
          </cell>
          <cell r="D446">
            <v>63.81</v>
          </cell>
        </row>
        <row r="447">
          <cell r="A447">
            <v>7132072008</v>
          </cell>
          <cell r="B447" t="str">
            <v>Screw driver 150 mm</v>
          </cell>
          <cell r="C447" t="str">
            <v>Nos.</v>
          </cell>
          <cell r="D447">
            <v>59.49</v>
          </cell>
        </row>
        <row r="448">
          <cell r="A448">
            <v>7132072522</v>
          </cell>
          <cell r="B448" t="str">
            <v xml:space="preserve">Screw driver Set </v>
          </cell>
          <cell r="C448" t="str">
            <v>Nos.</v>
          </cell>
        </row>
        <row r="449">
          <cell r="A449">
            <v>7132074032</v>
          </cell>
          <cell r="B449" t="str">
            <v>Ring Spanners  (6x7,8x9,10x11,12x13, 14x15,16x17,18x19,20x22x,21x23, 24x27,25x28,30x32)</v>
          </cell>
          <cell r="C449" t="str">
            <v>Set.</v>
          </cell>
          <cell r="D449">
            <v>1483.9</v>
          </cell>
        </row>
        <row r="450">
          <cell r="A450">
            <v>7132074033</v>
          </cell>
          <cell r="B450" t="str">
            <v xml:space="preserve">Tube Spanners </v>
          </cell>
          <cell r="C450" t="str">
            <v>Set.</v>
          </cell>
          <cell r="D450">
            <v>613.24</v>
          </cell>
        </row>
        <row r="451">
          <cell r="A451">
            <v>7132074034</v>
          </cell>
          <cell r="B451" t="str">
            <v>Double end spanner (6x7,8x9,10x11, 12x13,14x15,16x17,18x19,20x22x, 21x23,24x27,25x28,30x32)</v>
          </cell>
          <cell r="C451" t="str">
            <v>Set.</v>
          </cell>
          <cell r="D451">
            <v>701.93</v>
          </cell>
        </row>
        <row r="452">
          <cell r="A452">
            <v>7132074035</v>
          </cell>
          <cell r="B452" t="str">
            <v xml:space="preserve">Adjustable Screw Spanner 12 inches </v>
          </cell>
          <cell r="C452" t="str">
            <v>Nos.</v>
          </cell>
          <cell r="D452">
            <v>455.33</v>
          </cell>
        </row>
        <row r="453">
          <cell r="A453">
            <v>7132074036</v>
          </cell>
          <cell r="B453" t="str">
            <v>Box spanners (of size 32Af, 27A/F, 30 A/F &amp; tommy Bar)</v>
          </cell>
          <cell r="C453" t="str">
            <v>Set.</v>
          </cell>
          <cell r="D453">
            <v>1351.94</v>
          </cell>
        </row>
        <row r="454">
          <cell r="A454">
            <v>7132088614</v>
          </cell>
          <cell r="B454" t="str">
            <v>Pipe Wrench 24 inches size</v>
          </cell>
          <cell r="C454" t="str">
            <v>Nos.</v>
          </cell>
          <cell r="D454">
            <v>1126.9100000000001</v>
          </cell>
        </row>
        <row r="455">
          <cell r="A455">
            <v>7132088615</v>
          </cell>
          <cell r="B455" t="str">
            <v>Pipe Wrench 18 inches size</v>
          </cell>
          <cell r="C455" t="str">
            <v>Nos.</v>
          </cell>
          <cell r="D455">
            <v>618.45000000000005</v>
          </cell>
        </row>
        <row r="456">
          <cell r="A456">
            <v>7132200014</v>
          </cell>
          <cell r="B456" t="str">
            <v>1089 kVAR, 12.1 kV, 3-phase 50 Hz Outdoor type Capacitor bank having step as 363 kVAR + 726 kVAR 12.1 KV. Bank shall be complete with Capacitor units of 121 kVAR at 6.98 KV, including allied material such as suitable size of Aluminium busbars, Pin / Post insulators, Expulsion fuses, Cable Jointing Kit, Nuts &amp; Bolts etc.</v>
          </cell>
          <cell r="C456" t="str">
            <v>Each</v>
          </cell>
          <cell r="D456">
            <v>145733.6</v>
          </cell>
        </row>
        <row r="457">
          <cell r="A457">
            <v>7132200812</v>
          </cell>
          <cell r="B457" t="str">
            <v xml:space="preserve">  5 kVAR</v>
          </cell>
          <cell r="C457" t="str">
            <v>Each</v>
          </cell>
          <cell r="D457">
            <v>1588.65</v>
          </cell>
        </row>
        <row r="458">
          <cell r="A458">
            <v>7132200813</v>
          </cell>
          <cell r="B458" t="str">
            <v>10 kVAR</v>
          </cell>
          <cell r="C458" t="str">
            <v>Each</v>
          </cell>
          <cell r="D458">
            <v>3176.3</v>
          </cell>
        </row>
        <row r="459">
          <cell r="A459">
            <v>7132200814</v>
          </cell>
          <cell r="B459" t="str">
            <v>12 kVAR</v>
          </cell>
          <cell r="C459" t="str">
            <v>Each</v>
          </cell>
          <cell r="D459">
            <v>3816.53</v>
          </cell>
        </row>
        <row r="460">
          <cell r="A460">
            <v>7132200815</v>
          </cell>
          <cell r="B460" t="str">
            <v>20 kVAR</v>
          </cell>
          <cell r="C460" t="str">
            <v>Each</v>
          </cell>
          <cell r="D460">
            <v>6333.71</v>
          </cell>
        </row>
        <row r="461">
          <cell r="A461">
            <v>7132200826</v>
          </cell>
          <cell r="B461" t="str">
            <v>1815 kVAR 12.1 kV 3-phase 50 Hz Outdoor type Capacitor bank having step as 363 kvar+726 kvar+726 Kvar 12.1 kv Bank shall be complete with capacitor units of 121 kVAr at 6.98 kV including allied materials such as suitable size of aluminium busbars, pin/post insulators, expulsion fuses, cable jointing kit, nuts &amp; bolts etc.</v>
          </cell>
          <cell r="C461" t="str">
            <v>Each</v>
          </cell>
          <cell r="D461">
            <v>192706.3</v>
          </cell>
        </row>
        <row r="462">
          <cell r="A462">
            <v>7132210007</v>
          </cell>
          <cell r="B462" t="str">
            <v xml:space="preserve">16 kVA (4 Star) Aluminium Wound </v>
          </cell>
          <cell r="C462" t="str">
            <v>Each</v>
          </cell>
        </row>
        <row r="463">
          <cell r="A463">
            <v>7132210008</v>
          </cell>
          <cell r="B463" t="str">
            <v xml:space="preserve">25 kVA (4 Star) Aluminium Wound </v>
          </cell>
          <cell r="C463" t="str">
            <v>Each</v>
          </cell>
        </row>
        <row r="464">
          <cell r="A464">
            <v>7132210009</v>
          </cell>
          <cell r="B464" t="str">
            <v xml:space="preserve">63 kVA (4 Star) Aluminium Wound </v>
          </cell>
          <cell r="C464" t="str">
            <v>Each</v>
          </cell>
        </row>
        <row r="465">
          <cell r="A465">
            <v>7132210010</v>
          </cell>
          <cell r="B465" t="str">
            <v xml:space="preserve">100 kVA (4 Star) Aluminium Wound </v>
          </cell>
          <cell r="C465" t="str">
            <v>Each</v>
          </cell>
        </row>
        <row r="466">
          <cell r="A466">
            <v>7132210011</v>
          </cell>
          <cell r="B466" t="str">
            <v xml:space="preserve">200 kVA (4 Star) Aluminium Wound </v>
          </cell>
          <cell r="C466" t="str">
            <v>Each</v>
          </cell>
        </row>
        <row r="467">
          <cell r="A467">
            <v>7132210012</v>
          </cell>
          <cell r="B467" t="str">
            <v>315 kVA (CEA Design) Copper wound ISI Marked, 11/0.433 kV Distribution Transformer having energy efficiency level '2'</v>
          </cell>
          <cell r="C467" t="str">
            <v>Each</v>
          </cell>
        </row>
        <row r="468">
          <cell r="A468">
            <v>7132210015</v>
          </cell>
          <cell r="B468" t="str">
            <v>500 kVA [CEA Design] Copper Wound ISI Marked, 11/0.433 kV Distribution Transformer having energy efficiency level '2'</v>
          </cell>
          <cell r="C468" t="str">
            <v>Each</v>
          </cell>
        </row>
        <row r="469">
          <cell r="A469">
            <v>7132210106</v>
          </cell>
          <cell r="B469" t="str">
            <v>0.2% Reactor suitable for 363 kVAR step</v>
          </cell>
          <cell r="C469" t="str">
            <v>Set</v>
          </cell>
          <cell r="D469">
            <v>7076.99</v>
          </cell>
        </row>
        <row r="470">
          <cell r="A470">
            <v>7132210108</v>
          </cell>
          <cell r="B470" t="str">
            <v>0.2% Reactor suitable for 726 kVAR step</v>
          </cell>
          <cell r="C470" t="str">
            <v>Set</v>
          </cell>
          <cell r="D470">
            <v>8639.7199999999993</v>
          </cell>
        </row>
        <row r="471">
          <cell r="A471">
            <v>7132210215</v>
          </cell>
          <cell r="B471" t="str">
            <v>50 kVA (Copper winding)</v>
          </cell>
          <cell r="C471" t="str">
            <v>Each</v>
          </cell>
          <cell r="D471">
            <v>109974.67</v>
          </cell>
        </row>
        <row r="472">
          <cell r="A472">
            <v>7132220091</v>
          </cell>
          <cell r="B472" t="str">
            <v>Power Transformer 1600 kVA</v>
          </cell>
          <cell r="C472" t="str">
            <v>Each</v>
          </cell>
          <cell r="D472">
            <v>773589.21</v>
          </cell>
        </row>
        <row r="473">
          <cell r="A473">
            <v>7132220095</v>
          </cell>
          <cell r="B473" t="str">
            <v xml:space="preserve">Power Transformer 3150 kVA </v>
          </cell>
          <cell r="C473" t="str">
            <v>Each</v>
          </cell>
          <cell r="D473">
            <v>2297780.3199999998</v>
          </cell>
        </row>
        <row r="474">
          <cell r="A474">
            <v>7132220097</v>
          </cell>
          <cell r="B474" t="str">
            <v xml:space="preserve">Power Transformer 5000 kVA </v>
          </cell>
          <cell r="C474" t="str">
            <v>Each</v>
          </cell>
          <cell r="D474">
            <v>3245018.22</v>
          </cell>
        </row>
        <row r="475">
          <cell r="A475">
            <v>7132230015</v>
          </cell>
          <cell r="B475" t="str">
            <v>Indoor Type 33 kV Metering Cubical CTPT Unit 100 /5A</v>
          </cell>
          <cell r="C475" t="str">
            <v>Each</v>
          </cell>
          <cell r="D475">
            <v>228920</v>
          </cell>
        </row>
        <row r="476">
          <cell r="A476">
            <v>7132230016</v>
          </cell>
          <cell r="B476" t="str">
            <v>L.T.C.T. 100/5 Amps.</v>
          </cell>
          <cell r="C476" t="str">
            <v>Each</v>
          </cell>
          <cell r="D476">
            <v>351.55</v>
          </cell>
        </row>
        <row r="477">
          <cell r="A477">
            <v>7132230017</v>
          </cell>
          <cell r="B477" t="str">
            <v>Indoor Type 33 kV Metering Cubical CTPT Unit 50/5 A</v>
          </cell>
          <cell r="C477" t="str">
            <v>Each</v>
          </cell>
          <cell r="D477">
            <v>211286.82</v>
          </cell>
        </row>
        <row r="478">
          <cell r="A478">
            <v>7132230019</v>
          </cell>
          <cell r="B478" t="str">
            <v>L.T.C.T. 200/5 Amps.</v>
          </cell>
          <cell r="C478" t="str">
            <v>Each</v>
          </cell>
          <cell r="D478">
            <v>351.55</v>
          </cell>
        </row>
        <row r="479">
          <cell r="A479">
            <v>7132230021</v>
          </cell>
          <cell r="B479" t="str">
            <v>L.T.C.T. 300/5 Amps.</v>
          </cell>
          <cell r="C479" t="str">
            <v>Each</v>
          </cell>
          <cell r="D479">
            <v>281.47000000000003</v>
          </cell>
        </row>
        <row r="480">
          <cell r="A480">
            <v>7132230024</v>
          </cell>
          <cell r="B480" t="str">
            <v>L.T.C.T. 500/5 Amps.</v>
          </cell>
          <cell r="C480" t="str">
            <v>Each</v>
          </cell>
          <cell r="D480">
            <v>281.47000000000003</v>
          </cell>
        </row>
        <row r="481">
          <cell r="A481">
            <v>7132230039</v>
          </cell>
          <cell r="B481" t="str">
            <v>220 kV C.T. 800-400/1-1A</v>
          </cell>
          <cell r="C481" t="str">
            <v>No.</v>
          </cell>
          <cell r="D481">
            <v>472634.84</v>
          </cell>
        </row>
        <row r="482">
          <cell r="A482">
            <v>7132230043</v>
          </cell>
          <cell r="B482" t="str">
            <v xml:space="preserve">33 kV CT's (400-200/5) Amps. Oil filled </v>
          </cell>
          <cell r="C482" t="str">
            <v>Each</v>
          </cell>
          <cell r="D482">
            <v>18368.61</v>
          </cell>
        </row>
        <row r="483">
          <cell r="A483">
            <v>7132230065</v>
          </cell>
          <cell r="B483" t="str">
            <v>132 kV C.T. 600-300/1-1A</v>
          </cell>
          <cell r="C483" t="str">
            <v>No.</v>
          </cell>
          <cell r="D483">
            <v>316874.42</v>
          </cell>
        </row>
        <row r="484">
          <cell r="A484">
            <v>7132230075</v>
          </cell>
          <cell r="B484" t="str">
            <v>132 kV C.T. 150-75/1-1A</v>
          </cell>
          <cell r="C484" t="str">
            <v>No.</v>
          </cell>
          <cell r="D484">
            <v>361745.08</v>
          </cell>
        </row>
        <row r="485">
          <cell r="A485">
            <v>7132230076</v>
          </cell>
          <cell r="B485" t="str">
            <v>220 kV C.T. 150-75/1-1A</v>
          </cell>
          <cell r="C485" t="str">
            <v>No.</v>
          </cell>
          <cell r="D485">
            <v>796940.75</v>
          </cell>
        </row>
        <row r="486">
          <cell r="A486">
            <v>7132230077</v>
          </cell>
          <cell r="B486" t="str">
            <v>220 kV C.T. 300-150/1-1A</v>
          </cell>
          <cell r="C486" t="str">
            <v>No.</v>
          </cell>
          <cell r="D486">
            <v>521580.74</v>
          </cell>
        </row>
        <row r="487">
          <cell r="A487">
            <v>7132230078</v>
          </cell>
          <cell r="B487" t="str">
            <v>220 kV C.T. 600-300/1-1A</v>
          </cell>
          <cell r="C487" t="str">
            <v>No.</v>
          </cell>
          <cell r="D487">
            <v>482507.47</v>
          </cell>
        </row>
        <row r="488">
          <cell r="A488">
            <v>7132230088</v>
          </cell>
          <cell r="B488" t="str">
            <v>11 kV CTPT Unit 400-200/5 A</v>
          </cell>
          <cell r="C488" t="str">
            <v>Each</v>
          </cell>
          <cell r="D488">
            <v>33313.629999999997</v>
          </cell>
        </row>
        <row r="489">
          <cell r="A489">
            <v>7132230089</v>
          </cell>
          <cell r="B489" t="str">
            <v>33 kV CTPT Unit 300-150/5 A</v>
          </cell>
          <cell r="C489" t="str">
            <v>Each</v>
          </cell>
          <cell r="D489">
            <v>71005.77</v>
          </cell>
        </row>
        <row r="490">
          <cell r="A490">
            <v>7132230185</v>
          </cell>
          <cell r="B490" t="str">
            <v>11 kV C.T. 200-100/5 Amps.</v>
          </cell>
          <cell r="C490" t="str">
            <v>Each</v>
          </cell>
          <cell r="D490">
            <v>13230.25</v>
          </cell>
        </row>
        <row r="491">
          <cell r="A491">
            <v>7132230188</v>
          </cell>
          <cell r="B491" t="str">
            <v>11 kV C.T. 300-150/5 Amps.</v>
          </cell>
          <cell r="C491" t="str">
            <v>Each</v>
          </cell>
          <cell r="D491">
            <v>12874.05</v>
          </cell>
        </row>
        <row r="492">
          <cell r="A492">
            <v>7132230263</v>
          </cell>
          <cell r="B492" t="str">
            <v>33 kV CT's (300-150/5) Amps oil filled</v>
          </cell>
          <cell r="C492" t="str">
            <v>Each</v>
          </cell>
          <cell r="D492">
            <v>22405.16</v>
          </cell>
        </row>
        <row r="493">
          <cell r="A493">
            <v>7132230265</v>
          </cell>
          <cell r="B493" t="str">
            <v>33 kV CT's (200-100/5-5) Amps oil filled</v>
          </cell>
          <cell r="C493" t="str">
            <v>Each</v>
          </cell>
          <cell r="D493">
            <v>18853.39</v>
          </cell>
        </row>
        <row r="494">
          <cell r="A494">
            <v>7132230304</v>
          </cell>
          <cell r="B494" t="str">
            <v>33 kV CT's  (100-50/5) Amps. oil filled</v>
          </cell>
          <cell r="C494" t="str">
            <v>Each</v>
          </cell>
        </row>
        <row r="495">
          <cell r="A495">
            <v>7132230330</v>
          </cell>
          <cell r="B495" t="str">
            <v>132 kV C.T. 100-50/1-1A</v>
          </cell>
          <cell r="C495" t="str">
            <v>No.</v>
          </cell>
          <cell r="D495">
            <v>364009.16</v>
          </cell>
        </row>
        <row r="496">
          <cell r="A496">
            <v>7132230332</v>
          </cell>
          <cell r="B496" t="str">
            <v>132 kV C.T. 200-100/1-1A</v>
          </cell>
          <cell r="C496" t="str">
            <v>No.</v>
          </cell>
          <cell r="D496">
            <v>338761.65</v>
          </cell>
        </row>
        <row r="497">
          <cell r="A497">
            <v>7132230336</v>
          </cell>
          <cell r="B497" t="str">
            <v>132 kV C.T. 300-150/1-1A</v>
          </cell>
          <cell r="C497" t="str">
            <v>No.</v>
          </cell>
          <cell r="D497">
            <v>290014.88</v>
          </cell>
        </row>
        <row r="498">
          <cell r="A498">
            <v>7132230394</v>
          </cell>
          <cell r="B498" t="str">
            <v>11 kV CTPT Unit 7.5/5 A</v>
          </cell>
          <cell r="C498" t="str">
            <v>Each</v>
          </cell>
        </row>
        <row r="499">
          <cell r="A499">
            <v>7132230395</v>
          </cell>
          <cell r="B499" t="str">
            <v>11 kV CTPT Unit 10/5 A</v>
          </cell>
          <cell r="C499" t="str">
            <v>Each</v>
          </cell>
          <cell r="D499">
            <v>30932.5</v>
          </cell>
        </row>
        <row r="500">
          <cell r="A500">
            <v>7132230396</v>
          </cell>
          <cell r="B500" t="str">
            <v>11 kV CTPT Unit 15/5 A</v>
          </cell>
          <cell r="C500" t="str">
            <v>Each</v>
          </cell>
        </row>
        <row r="501">
          <cell r="A501">
            <v>7132230399</v>
          </cell>
          <cell r="B501" t="str">
            <v>11 kV CTPT Unit 300-150/5 A</v>
          </cell>
          <cell r="C501" t="str">
            <v>Each</v>
          </cell>
          <cell r="D501">
            <v>33310.629999999997</v>
          </cell>
        </row>
        <row r="502">
          <cell r="A502">
            <v>7132230401</v>
          </cell>
          <cell r="B502" t="str">
            <v>11 kV CTPT Unit 25/5 A</v>
          </cell>
          <cell r="C502" t="str">
            <v>Each</v>
          </cell>
          <cell r="D502">
            <v>30015.66</v>
          </cell>
        </row>
        <row r="503">
          <cell r="A503">
            <v>7132230406</v>
          </cell>
          <cell r="B503" t="str">
            <v>11 kV CTPT Unit 75/5 A</v>
          </cell>
          <cell r="C503" t="str">
            <v>Each</v>
          </cell>
        </row>
        <row r="504">
          <cell r="A504">
            <v>7132230412</v>
          </cell>
          <cell r="B504" t="str">
            <v>11 kV CTPT Unit 200-100/5 A</v>
          </cell>
          <cell r="C504" t="str">
            <v>Each</v>
          </cell>
          <cell r="D504">
            <v>32939.360000000001</v>
          </cell>
        </row>
        <row r="505">
          <cell r="A505">
            <v>7132230414</v>
          </cell>
          <cell r="B505" t="str">
            <v>11 kV CTPT Unit 50/5 A</v>
          </cell>
          <cell r="C505" t="str">
            <v>Each</v>
          </cell>
          <cell r="D505">
            <v>33978.04</v>
          </cell>
        </row>
        <row r="506">
          <cell r="A506">
            <v>7132230418</v>
          </cell>
          <cell r="B506" t="str">
            <v>33 kV CTPT Unit 20/5 A</v>
          </cell>
          <cell r="C506" t="str">
            <v>Each</v>
          </cell>
          <cell r="D506">
            <v>59115.16</v>
          </cell>
        </row>
        <row r="507">
          <cell r="A507">
            <v>7132230427</v>
          </cell>
          <cell r="B507" t="str">
            <v>33 kV CTPT Unit 200-100/5 A</v>
          </cell>
          <cell r="C507" t="str">
            <v>Each</v>
          </cell>
          <cell r="D507">
            <v>68290.62</v>
          </cell>
        </row>
        <row r="508">
          <cell r="A508">
            <v>7132230447</v>
          </cell>
          <cell r="B508" t="str">
            <v>33 kV CTPT Unit 5/5 A</v>
          </cell>
          <cell r="C508" t="str">
            <v>Each</v>
          </cell>
        </row>
        <row r="509">
          <cell r="A509">
            <v>7132230448</v>
          </cell>
          <cell r="B509" t="str">
            <v>33 kV CTPT Unit 10/5 A</v>
          </cell>
          <cell r="C509" t="str">
            <v>Each</v>
          </cell>
          <cell r="D509">
            <v>61152.32</v>
          </cell>
        </row>
        <row r="510">
          <cell r="A510">
            <v>7132230449</v>
          </cell>
          <cell r="B510" t="str">
            <v>33 kV CTPT Unit 30/5 A</v>
          </cell>
          <cell r="C510" t="str">
            <v>Each</v>
          </cell>
        </row>
        <row r="511">
          <cell r="A511">
            <v>7132230450</v>
          </cell>
          <cell r="B511" t="str">
            <v>33 kV CTPT Unit 50/5 A</v>
          </cell>
          <cell r="C511" t="str">
            <v>Each</v>
          </cell>
          <cell r="D511">
            <v>58215.94</v>
          </cell>
        </row>
        <row r="512">
          <cell r="A512">
            <v>7132230453</v>
          </cell>
          <cell r="B512" t="str">
            <v>33 kV CTPT Unit 100 /5A</v>
          </cell>
          <cell r="C512" t="str">
            <v>Each</v>
          </cell>
          <cell r="D512">
            <v>52421.38</v>
          </cell>
        </row>
        <row r="513">
          <cell r="A513">
            <v>7132230455</v>
          </cell>
          <cell r="B513" t="str">
            <v>33 kV CTPT Unit 200/5A</v>
          </cell>
          <cell r="C513" t="str">
            <v>Each</v>
          </cell>
          <cell r="D513">
            <v>52421.38</v>
          </cell>
        </row>
        <row r="514">
          <cell r="A514">
            <v>7132230457</v>
          </cell>
          <cell r="B514" t="str">
            <v>33 kV CTPT Unit 400-200/5 A</v>
          </cell>
          <cell r="C514" t="str">
            <v>Each</v>
          </cell>
          <cell r="D514">
            <v>69938.03</v>
          </cell>
        </row>
        <row r="515">
          <cell r="A515">
            <v>7132230471</v>
          </cell>
          <cell r="B515" t="str">
            <v xml:space="preserve">11 kV 3 PH Residual Voltage Transformer </v>
          </cell>
          <cell r="C515" t="str">
            <v>Each</v>
          </cell>
          <cell r="D515">
            <v>34355.9</v>
          </cell>
        </row>
        <row r="516">
          <cell r="A516">
            <v>7132230473</v>
          </cell>
          <cell r="B516" t="str">
            <v>11 kV PT Station Type</v>
          </cell>
          <cell r="C516" t="str">
            <v>No.</v>
          </cell>
        </row>
        <row r="517">
          <cell r="A517">
            <v>7132230056</v>
          </cell>
          <cell r="B517" t="str">
            <v>11 kV Single Phase PT's (Oil filled)</v>
          </cell>
          <cell r="C517" t="str">
            <v>Each</v>
          </cell>
          <cell r="D517">
            <v>9887.1299999999992</v>
          </cell>
        </row>
        <row r="518">
          <cell r="A518">
            <v>7132230057</v>
          </cell>
          <cell r="B518" t="str">
            <v>33 kV Single Phase PT's (Oil filled)</v>
          </cell>
          <cell r="C518" t="str">
            <v>Each</v>
          </cell>
          <cell r="D518">
            <v>15866.47</v>
          </cell>
        </row>
        <row r="519">
          <cell r="A519">
            <v>7132230501</v>
          </cell>
          <cell r="B519" t="str">
            <v>132 kV P.T.</v>
          </cell>
          <cell r="C519" t="str">
            <v>No.</v>
          </cell>
          <cell r="D519">
            <v>250458.14</v>
          </cell>
        </row>
        <row r="520">
          <cell r="A520">
            <v>7132230511</v>
          </cell>
          <cell r="B520" t="str">
            <v>220 kV P.T.</v>
          </cell>
          <cell r="C520" t="str">
            <v>No.</v>
          </cell>
          <cell r="D520">
            <v>510317.7</v>
          </cell>
        </row>
        <row r="521">
          <cell r="A521">
            <v>7132401672</v>
          </cell>
          <cell r="B521" t="str">
            <v>Small Steel Almirah 50''</v>
          </cell>
          <cell r="C521" t="str">
            <v>No.</v>
          </cell>
          <cell r="D521">
            <v>5300</v>
          </cell>
        </row>
        <row r="522">
          <cell r="A522">
            <v>7132404015</v>
          </cell>
          <cell r="B522" t="str">
            <v>Safety belts</v>
          </cell>
          <cell r="C522" t="str">
            <v>Nos.</v>
          </cell>
          <cell r="D522">
            <v>637</v>
          </cell>
        </row>
        <row r="523">
          <cell r="A523">
            <v>7132404016</v>
          </cell>
          <cell r="B523" t="str">
            <v>Safety helmets</v>
          </cell>
          <cell r="C523" t="str">
            <v>Nos.</v>
          </cell>
          <cell r="D523">
            <v>148.4</v>
          </cell>
        </row>
        <row r="524">
          <cell r="A524">
            <v>7132404366</v>
          </cell>
          <cell r="B524" t="str">
            <v xml:space="preserve">Battery </v>
          </cell>
          <cell r="C524" t="str">
            <v>No.</v>
          </cell>
          <cell r="D524">
            <v>54676.09</v>
          </cell>
        </row>
        <row r="525">
          <cell r="A525">
            <v>7132406022</v>
          </cell>
          <cell r="B525" t="str">
            <v>T.W. Meter Board, 300x300x75 mm, coated with varnish/SMC board</v>
          </cell>
          <cell r="C525" t="str">
            <v>Nos.</v>
          </cell>
          <cell r="D525">
            <v>156.5</v>
          </cell>
        </row>
        <row r="526">
          <cell r="A526">
            <v>7132406420</v>
          </cell>
          <cell r="B526" t="str">
            <v>Meter Box (GI Plain Sheet) for 3 Phase LT CT operated meter</v>
          </cell>
          <cell r="C526" t="str">
            <v>Each</v>
          </cell>
          <cell r="D526">
            <v>2743.09</v>
          </cell>
        </row>
        <row r="527">
          <cell r="A527">
            <v>7132406793</v>
          </cell>
          <cell r="B527" t="str">
            <v>Pilfer proof SMC/FRPP/PPO LTCT meter box</v>
          </cell>
          <cell r="C527" t="str">
            <v>Each</v>
          </cell>
          <cell r="D527">
            <v>3463.75</v>
          </cell>
        </row>
        <row r="528">
          <cell r="A528">
            <v>7132406795</v>
          </cell>
          <cell r="B528" t="str">
            <v>Pilfer proof SMC/FRPP/PPO LTCT meter box with LTCT 100/5A</v>
          </cell>
          <cell r="C528" t="str">
            <v>Each</v>
          </cell>
          <cell r="D528">
            <v>4073.36</v>
          </cell>
        </row>
        <row r="529">
          <cell r="A529">
            <v>7132406794</v>
          </cell>
          <cell r="B529" t="str">
            <v>Pilfer proof SMC meter box for LTCT meter box with LTCT 300/5A</v>
          </cell>
          <cell r="C529" t="str">
            <v>Each</v>
          </cell>
          <cell r="D529">
            <v>3719.36</v>
          </cell>
        </row>
        <row r="530">
          <cell r="A530">
            <v>7132406425</v>
          </cell>
          <cell r="B530" t="str">
            <v>Universal Meter Box for HT meters.</v>
          </cell>
          <cell r="C530" t="str">
            <v>Each</v>
          </cell>
          <cell r="D530">
            <v>3232.14</v>
          </cell>
        </row>
        <row r="531">
          <cell r="A531">
            <v>7132406721</v>
          </cell>
          <cell r="B531" t="str">
            <v>CT operated electronic static meters with DLMS.</v>
          </cell>
          <cell r="C531" t="str">
            <v>Each</v>
          </cell>
          <cell r="D531">
            <v>5375.44</v>
          </cell>
        </row>
        <row r="532">
          <cell r="A532">
            <v>7132409830</v>
          </cell>
          <cell r="B532" t="str">
            <v xml:space="preserve">Office Chair cane seat &amp; back with full arms rest </v>
          </cell>
          <cell r="C532" t="str">
            <v>No.</v>
          </cell>
          <cell r="D532">
            <v>4012</v>
          </cell>
        </row>
        <row r="533">
          <cell r="A533">
            <v>7132411894</v>
          </cell>
          <cell r="B533" t="str">
            <v>Rubber Hand gloves 15 kV (Seamless)</v>
          </cell>
          <cell r="C533" t="str">
            <v>Pair</v>
          </cell>
          <cell r="D533">
            <v>562.41</v>
          </cell>
        </row>
        <row r="534">
          <cell r="A534">
            <v>7132421002</v>
          </cell>
          <cell r="B534" t="str">
            <v xml:space="preserve">Fire fighting equipments CO2 fire extinguisher of 2 Kg Capacity)  </v>
          </cell>
          <cell r="C534" t="str">
            <v>No</v>
          </cell>
          <cell r="D534">
            <v>5990.38</v>
          </cell>
        </row>
        <row r="535">
          <cell r="A535">
            <v>7132427634</v>
          </cell>
          <cell r="B535" t="str">
            <v>Rain Coats with Hoods</v>
          </cell>
          <cell r="C535" t="str">
            <v>Nos.</v>
          </cell>
          <cell r="D535">
            <v>723.24</v>
          </cell>
        </row>
        <row r="536">
          <cell r="A536">
            <v>7132427635</v>
          </cell>
          <cell r="B536" t="str">
            <v>Gum Boots</v>
          </cell>
          <cell r="C536" t="str">
            <v>Nos.</v>
          </cell>
          <cell r="D536">
            <v>520.32000000000005</v>
          </cell>
        </row>
        <row r="537">
          <cell r="A537">
            <v>7132438002</v>
          </cell>
          <cell r="B537" t="str">
            <v>Silica gel</v>
          </cell>
          <cell r="C537" t="str">
            <v>Kg</v>
          </cell>
          <cell r="D537">
            <v>188.56</v>
          </cell>
        </row>
        <row r="538">
          <cell r="A538">
            <v>7132444005</v>
          </cell>
          <cell r="B538" t="str">
            <v>Poly Carbonate seals for meter</v>
          </cell>
          <cell r="C538" t="str">
            <v>Each</v>
          </cell>
          <cell r="D538">
            <v>5.29</v>
          </cell>
        </row>
        <row r="539">
          <cell r="A539">
            <v>7132444007</v>
          </cell>
          <cell r="B539" t="str">
            <v>Grounding Sticks (Galvanised Earthing Rods 25 mm, 3 Mtr. long)</v>
          </cell>
          <cell r="C539" t="str">
            <v>Set.</v>
          </cell>
          <cell r="D539">
            <v>994.63</v>
          </cell>
        </row>
        <row r="540">
          <cell r="A540">
            <v>7132448003</v>
          </cell>
          <cell r="B540" t="str">
            <v xml:space="preserve">Electrically insulated 11 kV mats infront of electrical control panel </v>
          </cell>
          <cell r="C540" t="str">
            <v>No</v>
          </cell>
          <cell r="D540">
            <v>4616.8</v>
          </cell>
        </row>
        <row r="541">
          <cell r="A541">
            <v>7132455002</v>
          </cell>
          <cell r="B541" t="str">
            <v>T.W. plate 300x300x25 mm with 20 mm dia holes at the corners and coated with two coats of varnish on one side/SMC board</v>
          </cell>
          <cell r="C541" t="str">
            <v>Nos.</v>
          </cell>
          <cell r="D541">
            <v>327.33999999999997</v>
          </cell>
        </row>
        <row r="542">
          <cell r="A542">
            <v>7132457798</v>
          </cell>
          <cell r="B542" t="str">
            <v xml:space="preserve">Transformer Oil In Barrel </v>
          </cell>
          <cell r="C542" t="str">
            <v>KL</v>
          </cell>
          <cell r="D542">
            <v>61193.38</v>
          </cell>
        </row>
        <row r="543">
          <cell r="A543">
            <v>7132457798</v>
          </cell>
          <cell r="B543" t="str">
            <v xml:space="preserve">Transformer Oil In Tanker </v>
          </cell>
          <cell r="C543" t="str">
            <v>KL</v>
          </cell>
          <cell r="D543">
            <v>69512.38</v>
          </cell>
        </row>
        <row r="544">
          <cell r="A544">
            <v>7132459005</v>
          </cell>
          <cell r="B544" t="str">
            <v>Poly Carbonate seal double anker type</v>
          </cell>
          <cell r="C544" t="str">
            <v>Each</v>
          </cell>
          <cell r="D544">
            <v>5.94</v>
          </cell>
        </row>
        <row r="545">
          <cell r="A545">
            <v>7132461004</v>
          </cell>
          <cell r="B545" t="str">
            <v>HDPE Pipe 200 mm ID; 240 mm OD</v>
          </cell>
          <cell r="C545" t="str">
            <v>Mtr.</v>
          </cell>
          <cell r="D545">
            <v>1084.6400000000001</v>
          </cell>
        </row>
        <row r="546">
          <cell r="A546">
            <v>7132461005</v>
          </cell>
          <cell r="B546" t="str">
            <v>Jointing arrangement of HDPE Pipe</v>
          </cell>
          <cell r="C546" t="str">
            <v>Nos.</v>
          </cell>
          <cell r="D546">
            <v>443.3</v>
          </cell>
        </row>
        <row r="547">
          <cell r="A547">
            <v>7132468558</v>
          </cell>
          <cell r="B547" t="str">
            <v>Battery charger</v>
          </cell>
          <cell r="C547" t="str">
            <v>Each</v>
          </cell>
          <cell r="D547">
            <v>10667.34</v>
          </cell>
        </row>
        <row r="548">
          <cell r="A548">
            <v>7132475019</v>
          </cell>
          <cell r="B548" t="str">
            <v>Files of sizes</v>
          </cell>
          <cell r="C548" t="str">
            <v>Set.</v>
          </cell>
          <cell r="D548">
            <v>358.99</v>
          </cell>
        </row>
        <row r="549">
          <cell r="A549">
            <v>7132475019</v>
          </cell>
          <cell r="B549" t="str">
            <v>Black Cambric tape 25 mm wide 7 mm thick and in rolls of 50 Mtr.</v>
          </cell>
          <cell r="C549" t="str">
            <v>Roll</v>
          </cell>
          <cell r="D549">
            <v>133.12</v>
          </cell>
        </row>
        <row r="550">
          <cell r="A550">
            <v>7132476007</v>
          </cell>
          <cell r="B550" t="str">
            <v>PVC lnsulation Tapes 19 mm wide and in rolls of 10 Mtrs</v>
          </cell>
          <cell r="C550" t="str">
            <v>Roll</v>
          </cell>
          <cell r="D550">
            <v>15.25</v>
          </cell>
        </row>
        <row r="551">
          <cell r="A551">
            <v>7132476008</v>
          </cell>
          <cell r="B551" t="str">
            <v>Cotton Tapes 19 mm wide and in rolls of 50 Mtrs</v>
          </cell>
          <cell r="C551" t="str">
            <v>Roll</v>
          </cell>
          <cell r="D551">
            <v>72.150000000000006</v>
          </cell>
        </row>
        <row r="552">
          <cell r="A552">
            <v>7132478004</v>
          </cell>
          <cell r="B552" t="str">
            <v>Tong tester Digital (1000 A, 500 V) with associated accessories</v>
          </cell>
          <cell r="C552" t="str">
            <v>Nos.</v>
          </cell>
          <cell r="D552">
            <v>1688.53</v>
          </cell>
        </row>
        <row r="553">
          <cell r="A553">
            <v>7132478011</v>
          </cell>
          <cell r="B553" t="str">
            <v>Hand Torch 5 cell</v>
          </cell>
          <cell r="C553" t="str">
            <v>Nos.</v>
          </cell>
          <cell r="D553">
            <v>607.74</v>
          </cell>
        </row>
        <row r="554">
          <cell r="A554">
            <v>7132478012</v>
          </cell>
          <cell r="B554" t="str">
            <v>Hand Torch 3 cell</v>
          </cell>
          <cell r="C554" t="str">
            <v>Nos.</v>
          </cell>
          <cell r="D554">
            <v>398.45</v>
          </cell>
        </row>
        <row r="555">
          <cell r="A555">
            <v>7132478012</v>
          </cell>
          <cell r="B555" t="str">
            <v>Cotton Waste</v>
          </cell>
          <cell r="C555" t="str">
            <v>Kg</v>
          </cell>
          <cell r="D555">
            <v>63.87</v>
          </cell>
        </row>
        <row r="556">
          <cell r="A556">
            <v>7132490006</v>
          </cell>
          <cell r="B556" t="str">
            <v xml:space="preserve">Fire fighting equipments (dry chemical powder type 5 Kg capacity) </v>
          </cell>
          <cell r="C556" t="str">
            <v>No</v>
          </cell>
          <cell r="D556">
            <v>5357.02</v>
          </cell>
        </row>
        <row r="557">
          <cell r="A557">
            <v>7132490052</v>
          </cell>
          <cell r="B557" t="str">
            <v>Monoplast</v>
          </cell>
          <cell r="C557" t="str">
            <v>Kg</v>
          </cell>
          <cell r="D557">
            <v>59.73</v>
          </cell>
        </row>
        <row r="558">
          <cell r="A558">
            <v>7132490053</v>
          </cell>
          <cell r="B558" t="str">
            <v>Bitumen compound</v>
          </cell>
          <cell r="C558" t="str">
            <v>Kg</v>
          </cell>
          <cell r="D558">
            <v>107.52</v>
          </cell>
        </row>
        <row r="559">
          <cell r="A559">
            <v>7132498006</v>
          </cell>
          <cell r="B559" t="str">
            <v>River sand</v>
          </cell>
          <cell r="C559" t="str">
            <v>Cmt</v>
          </cell>
          <cell r="D559">
            <v>892.5</v>
          </cell>
        </row>
        <row r="560">
          <cell r="A560">
            <v>7130310027</v>
          </cell>
          <cell r="B560" t="str">
            <v>11 kV Covered Conductor 50 Sqmm XLPE insulation</v>
          </cell>
          <cell r="C560" t="str">
            <v>Mtr.</v>
          </cell>
          <cell r="D560">
            <v>359.9</v>
          </cell>
        </row>
        <row r="561">
          <cell r="A561">
            <v>7130310029</v>
          </cell>
          <cell r="B561" t="str">
            <v>11 kV Covered Conductor 70 Sqmm XLPE insulation</v>
          </cell>
          <cell r="C561" t="str">
            <v>Mtr.</v>
          </cell>
          <cell r="D561">
            <v>402.38</v>
          </cell>
        </row>
        <row r="562">
          <cell r="A562">
            <v>7130310043</v>
          </cell>
          <cell r="B562" t="str">
            <v>11 kV Covered Conductor 99 Sqmm XLPE insulation</v>
          </cell>
          <cell r="C562" t="str">
            <v>Mtr.</v>
          </cell>
          <cell r="D562">
            <v>444.86</v>
          </cell>
        </row>
        <row r="563">
          <cell r="A563">
            <v>7130310047</v>
          </cell>
          <cell r="B563" t="str">
            <v>33 kV Covered Conductor 157 Sqmm XLPE insulation</v>
          </cell>
          <cell r="C563" t="str">
            <v>Mtr.</v>
          </cell>
          <cell r="D563">
            <v>667.88</v>
          </cell>
        </row>
        <row r="564">
          <cell r="A564">
            <v>7130310048</v>
          </cell>
          <cell r="B564" t="str">
            <v>33 kV Covered Conductor 241 Sqmm XLPE insulation</v>
          </cell>
          <cell r="C564" t="str">
            <v>Mtr.</v>
          </cell>
          <cell r="D564">
            <v>795.32</v>
          </cell>
        </row>
        <row r="565">
          <cell r="A565">
            <v>7130310045</v>
          </cell>
          <cell r="B565" t="str">
            <v>33 kV Covered Conductor 70 Sqmm XLPE insulation</v>
          </cell>
          <cell r="C565" t="str">
            <v>Mtr.</v>
          </cell>
          <cell r="D565">
            <v>494.42</v>
          </cell>
        </row>
        <row r="566">
          <cell r="A566">
            <v>7130310046</v>
          </cell>
          <cell r="B566" t="str">
            <v>33 kV Covered Conductor 99 Sqmm XLPE insulation</v>
          </cell>
          <cell r="C566" t="str">
            <v>Mtr.</v>
          </cell>
          <cell r="D566">
            <v>540.44000000000005</v>
          </cell>
        </row>
        <row r="567">
          <cell r="A567">
            <v>7130310025</v>
          </cell>
          <cell r="B567" t="str">
            <v>16 sq.mm Single Core PVC Sheathed Unarmoured Cables</v>
          </cell>
          <cell r="C567" t="str">
            <v>Km</v>
          </cell>
          <cell r="D567">
            <v>12654.12</v>
          </cell>
        </row>
        <row r="568">
          <cell r="A568">
            <v>7130310026</v>
          </cell>
          <cell r="B568" t="str">
            <v>25 sq.mm Single Core PVC Sheathed Unarmoured Cables</v>
          </cell>
          <cell r="C568" t="str">
            <v>Km</v>
          </cell>
          <cell r="D568">
            <v>20231.95</v>
          </cell>
        </row>
        <row r="569">
          <cell r="A569">
            <v>7130310034</v>
          </cell>
          <cell r="B569" t="str">
            <v>185 sq.mm Single Core PVC Sheathed Unarmoured Cables</v>
          </cell>
          <cell r="C569" t="str">
            <v>Km</v>
          </cell>
          <cell r="D569">
            <v>131396.79999999999</v>
          </cell>
        </row>
        <row r="570">
          <cell r="A570">
            <v>7130310035</v>
          </cell>
          <cell r="B570" t="str">
            <v>300 sq.mm Single Core PVC Sheathed Unarmoured Cables</v>
          </cell>
          <cell r="C570" t="str">
            <v>Km</v>
          </cell>
          <cell r="D570">
            <v>192294.97</v>
          </cell>
        </row>
        <row r="571">
          <cell r="A571">
            <v>7131310168</v>
          </cell>
          <cell r="B571" t="str">
            <v>Spot Billing Machine</v>
          </cell>
          <cell r="C571" t="str">
            <v>Each</v>
          </cell>
          <cell r="D571">
            <v>12298.72</v>
          </cell>
        </row>
        <row r="572">
          <cell r="B572" t="str">
            <v>11 kV Oil Immersed 3 Phase CT-PT Unit of capacity --</v>
          </cell>
        </row>
        <row r="573">
          <cell r="A573">
            <v>7132230410</v>
          </cell>
          <cell r="B573" t="str">
            <v>200/5 Amp</v>
          </cell>
          <cell r="C573" t="str">
            <v>Each</v>
          </cell>
        </row>
        <row r="574">
          <cell r="A574">
            <v>7132230403</v>
          </cell>
          <cell r="B574" t="str">
            <v>100/5 Amp</v>
          </cell>
          <cell r="C574" t="str">
            <v>Each</v>
          </cell>
        </row>
        <row r="575">
          <cell r="A575">
            <v>7131960919</v>
          </cell>
          <cell r="B575" t="str">
            <v>33 kV 2 feeder control panel (Static Relays)</v>
          </cell>
          <cell r="C575" t="str">
            <v>Each</v>
          </cell>
          <cell r="D575">
            <v>35518</v>
          </cell>
        </row>
        <row r="576">
          <cell r="A576">
            <v>7130870040</v>
          </cell>
          <cell r="B576" t="str">
            <v>G.I.Strip 25x3 mm</v>
          </cell>
          <cell r="C576" t="str">
            <v>Kg</v>
          </cell>
          <cell r="D576">
            <v>85.19</v>
          </cell>
        </row>
        <row r="577">
          <cell r="A577">
            <v>7130640039</v>
          </cell>
          <cell r="B577" t="str">
            <v>M.S.Strip 25x3 mm. (0.6 kg/Mtr.)</v>
          </cell>
          <cell r="C577" t="str">
            <v>Kg</v>
          </cell>
          <cell r="D577">
            <v>35.04</v>
          </cell>
        </row>
        <row r="578">
          <cell r="A578">
            <v>7132444005</v>
          </cell>
          <cell r="B578" t="str">
            <v>Numerical Poly Carbonate seals</v>
          </cell>
          <cell r="C578" t="str">
            <v>No</v>
          </cell>
          <cell r="D578">
            <v>9.1300000000000008</v>
          </cell>
        </row>
        <row r="579">
          <cell r="A579">
            <v>7130820013</v>
          </cell>
          <cell r="B579" t="str">
            <v>33 kV Polymer Disc Insulator (45 kN)</v>
          </cell>
          <cell r="C579" t="str">
            <v>No</v>
          </cell>
          <cell r="D579">
            <v>213.45</v>
          </cell>
        </row>
        <row r="580">
          <cell r="A580">
            <v>7131930110</v>
          </cell>
          <cell r="B580" t="str">
            <v>D.O.Fuse Polymer unit 11 kV</v>
          </cell>
          <cell r="C580" t="str">
            <v>Each</v>
          </cell>
          <cell r="D580">
            <v>1567.1</v>
          </cell>
        </row>
        <row r="581">
          <cell r="A581">
            <v>7131930111</v>
          </cell>
          <cell r="B581" t="str">
            <v>D.O.Fuse Polymer unit 33 kV</v>
          </cell>
          <cell r="C581" t="str">
            <v>Each</v>
          </cell>
          <cell r="D581">
            <v>2242.7600000000002</v>
          </cell>
        </row>
        <row r="582">
          <cell r="A582">
            <v>7130800001</v>
          </cell>
          <cell r="B582" t="str">
            <v>PCC Pole 200 kG; 9.0 Mtr. Long</v>
          </cell>
          <cell r="C582" t="str">
            <v>Each</v>
          </cell>
          <cell r="D582">
            <v>3046.2</v>
          </cell>
        </row>
        <row r="583">
          <cell r="A583">
            <v>7130800002</v>
          </cell>
          <cell r="B583" t="str">
            <v>PCC Pole 365 kG; 11 Mtr. Long</v>
          </cell>
          <cell r="C583" t="str">
            <v>Each</v>
          </cell>
          <cell r="D583">
            <v>7605.2</v>
          </cell>
        </row>
        <row r="584">
          <cell r="A584">
            <v>7130820001</v>
          </cell>
          <cell r="B584" t="str">
            <v>11 kV Polymer Post Insulator</v>
          </cell>
          <cell r="C584" t="str">
            <v>Nos.</v>
          </cell>
          <cell r="D584">
            <v>232.72</v>
          </cell>
        </row>
        <row r="585">
          <cell r="A585">
            <v>7130820002</v>
          </cell>
          <cell r="B585" t="str">
            <v>33 kV Polymer Post Insulator</v>
          </cell>
          <cell r="C585" t="str">
            <v>Nos.</v>
          </cell>
          <cell r="D585">
            <v>806.73</v>
          </cell>
        </row>
        <row r="586">
          <cell r="A586">
            <v>7130820010</v>
          </cell>
          <cell r="B586" t="str">
            <v>Silicon rubber composite insulator / 11 kV  45 kN Polymeric Insulator</v>
          </cell>
          <cell r="C586" t="str">
            <v>Nos.</v>
          </cell>
          <cell r="D586">
            <v>115.83</v>
          </cell>
        </row>
        <row r="587">
          <cell r="A587">
            <v>7131930107</v>
          </cell>
          <cell r="B587" t="str">
            <v>Polymer A.B.Switch with complete fitting 11 kV</v>
          </cell>
          <cell r="C587" t="str">
            <v>Each</v>
          </cell>
        </row>
        <row r="588">
          <cell r="A588">
            <v>7131930108</v>
          </cell>
          <cell r="B588" t="str">
            <v>Polymer A.B.Switch with complete fitting 33 kV</v>
          </cell>
          <cell r="C588" t="str">
            <v>Each</v>
          </cell>
        </row>
        <row r="589">
          <cell r="A589">
            <v>7130800033</v>
          </cell>
          <cell r="B589" t="str">
            <v>200 Kg 8.0 Meter long PCC Pole</v>
          </cell>
          <cell r="C589" t="str">
            <v>No</v>
          </cell>
          <cell r="D589">
            <v>2552.9499999999998</v>
          </cell>
        </row>
        <row r="590">
          <cell r="A590">
            <v>7130311023</v>
          </cell>
          <cell r="B590" t="str">
            <v>2.5 sqmm. Twin Core PVC insulated single phase armoured service Cable</v>
          </cell>
          <cell r="C590" t="str">
            <v>Per Mtr.</v>
          </cell>
          <cell r="D590">
            <v>22.89</v>
          </cell>
        </row>
        <row r="591">
          <cell r="A591">
            <v>7130311024</v>
          </cell>
          <cell r="B591" t="str">
            <v>4.0 sqmm. Twin Core PVC insulated single phase armoured service Cable</v>
          </cell>
          <cell r="C591" t="str">
            <v>Per Mtr.</v>
          </cell>
          <cell r="D591">
            <v>27.46</v>
          </cell>
        </row>
        <row r="592">
          <cell r="A592">
            <v>7130311025</v>
          </cell>
          <cell r="B592" t="str">
            <v>6.0 sqmm. Twin Core PVC insulated single phase armoured service Cable</v>
          </cell>
          <cell r="C592" t="str">
            <v>Per Mtr.</v>
          </cell>
          <cell r="D592">
            <v>40.049999999999997</v>
          </cell>
        </row>
        <row r="593">
          <cell r="A593">
            <v>7130311026</v>
          </cell>
          <cell r="B593" t="str">
            <v>6.0 sqmm. Four Core PVC insulated three phase Armoured service Cable</v>
          </cell>
          <cell r="C593" t="str">
            <v>Per Mtr.</v>
          </cell>
          <cell r="D593">
            <v>48.06</v>
          </cell>
        </row>
        <row r="594">
          <cell r="A594">
            <v>7130311027</v>
          </cell>
          <cell r="B594" t="str">
            <v>8.0 sqmm. Four Core PVC insulated three phase Armoured service Cable</v>
          </cell>
          <cell r="C594" t="str">
            <v>Per Mtr.</v>
          </cell>
          <cell r="D594">
            <v>58.36</v>
          </cell>
        </row>
        <row r="595">
          <cell r="A595">
            <v>7130311028</v>
          </cell>
          <cell r="B595" t="str">
            <v>10 sqmm. Four Core PVC insulated three phase Armoured service Cable</v>
          </cell>
          <cell r="C595" t="str">
            <v>Per Mtr.</v>
          </cell>
          <cell r="D595">
            <v>69.8</v>
          </cell>
        </row>
        <row r="596">
          <cell r="A596">
            <v>7130311029</v>
          </cell>
          <cell r="B596" t="str">
            <v>16 sqmm. Four Core PVC insulated three phase Armoured service Cable</v>
          </cell>
          <cell r="C596" t="str">
            <v>Per Mtr.</v>
          </cell>
          <cell r="D596">
            <v>91.55</v>
          </cell>
        </row>
        <row r="597">
          <cell r="A597">
            <v>7130311030</v>
          </cell>
          <cell r="B597" t="str">
            <v>25 sqmm. Four Core PVC insulated three phase Armoured service Cable</v>
          </cell>
          <cell r="C597" t="str">
            <v>Per Mtr.</v>
          </cell>
          <cell r="D597">
            <v>116.72</v>
          </cell>
        </row>
        <row r="598">
          <cell r="A598">
            <v>7130311085</v>
          </cell>
          <cell r="B598" t="str">
            <v>240 sq.mm Single Core PVC Sheathed Unarmoured Cables</v>
          </cell>
          <cell r="C598" t="str">
            <v>Km</v>
          </cell>
          <cell r="D598">
            <v>128661.63</v>
          </cell>
        </row>
        <row r="599">
          <cell r="A599">
            <v>7132210017</v>
          </cell>
          <cell r="B599" t="str">
            <v>16 kVA, Aluminium wound ISI Marked, 11/0.433 kV Distribution Transformer having energy efficiency level '2'</v>
          </cell>
          <cell r="C599" t="str">
            <v>Each</v>
          </cell>
          <cell r="D599">
            <v>45245</v>
          </cell>
        </row>
        <row r="600">
          <cell r="A600">
            <v>7132210018</v>
          </cell>
          <cell r="B600" t="str">
            <v>25 kVA, Aluminium wound ISI Marked, 11/0.433 kV Distribution Transformer having energy efficiency level '2'</v>
          </cell>
          <cell r="C600" t="str">
            <v>Each</v>
          </cell>
          <cell r="D600">
            <v>47999.67</v>
          </cell>
        </row>
        <row r="601">
          <cell r="A601">
            <v>7132210019</v>
          </cell>
          <cell r="B601" t="str">
            <v>63 kVA, Aluminium wound ISI Marked, 11/0.433 kV Distribution Transformer having energy efficiency level '2'</v>
          </cell>
          <cell r="C601" t="str">
            <v>Each</v>
          </cell>
          <cell r="D601">
            <v>86145.23</v>
          </cell>
        </row>
        <row r="602">
          <cell r="A602">
            <v>7132210020</v>
          </cell>
          <cell r="B602" t="str">
            <v>100 kVA, Aluminium wound ISI Marked, 11/0.433 kV Distribution Transformer having energy efficiency level '2'</v>
          </cell>
          <cell r="C602" t="str">
            <v>Each</v>
          </cell>
          <cell r="D602">
            <v>114478.87</v>
          </cell>
        </row>
        <row r="603">
          <cell r="A603">
            <v>7132210021</v>
          </cell>
          <cell r="B603" t="str">
            <v>200 kVA, Aluminium wound ISI Marked, 11/0.433 kV Distribution Transformer having energy efficiency level '2'</v>
          </cell>
          <cell r="C603" t="str">
            <v>Each</v>
          </cell>
          <cell r="D603">
            <v>208627.46</v>
          </cell>
        </row>
        <row r="604">
          <cell r="A604">
            <v>7132220081</v>
          </cell>
          <cell r="B604" t="str">
            <v>315 kVA, Copper wound ISI Marked, 11/0.433 kV Distribution Transformer having energy efficiency level '2'</v>
          </cell>
          <cell r="C604" t="str">
            <v>Each</v>
          </cell>
          <cell r="D604">
            <v>467837.1</v>
          </cell>
        </row>
        <row r="605">
          <cell r="A605">
            <v>7132220082</v>
          </cell>
          <cell r="B605" t="str">
            <v>500 kVA, Copper wound ISI Marked, 11/0.433 kV Distribution Transformer having energy efficiency level '2'</v>
          </cell>
          <cell r="C605" t="str">
            <v>Each</v>
          </cell>
          <cell r="D605">
            <v>844517.92</v>
          </cell>
        </row>
        <row r="606">
          <cell r="A606">
            <v>7130640008</v>
          </cell>
          <cell r="B606" t="str">
            <v xml:space="preserve">RCC Block (with 6 mm MS Bar) </v>
          </cell>
          <cell r="C606" t="str">
            <v>Each</v>
          </cell>
          <cell r="D606">
            <v>158</v>
          </cell>
        </row>
        <row r="607">
          <cell r="A607">
            <v>7131210011</v>
          </cell>
          <cell r="B607" t="str">
            <v>LED 9 Watt Lamp (without holder)</v>
          </cell>
          <cell r="C607" t="str">
            <v>Each</v>
          </cell>
          <cell r="D607">
            <v>71.19</v>
          </cell>
        </row>
        <row r="608">
          <cell r="A608">
            <v>7131210009</v>
          </cell>
          <cell r="B608" t="str">
            <v xml:space="preserve">LED Tube Light, 20 Watt </v>
          </cell>
          <cell r="C608" t="str">
            <v>Set</v>
          </cell>
          <cell r="D608">
            <v>223.74</v>
          </cell>
        </row>
        <row r="609">
          <cell r="A609">
            <v>7131210030</v>
          </cell>
          <cell r="B609" t="str">
            <v>18 W LED Street Light complete set</v>
          </cell>
          <cell r="C609" t="str">
            <v>Set</v>
          </cell>
          <cell r="D609">
            <v>2303</v>
          </cell>
        </row>
        <row r="610">
          <cell r="A610">
            <v>7131210031</v>
          </cell>
          <cell r="B610" t="str">
            <v>35 W LED Street Light complete set</v>
          </cell>
          <cell r="C610" t="str">
            <v>Set</v>
          </cell>
          <cell r="D610">
            <v>2974.99</v>
          </cell>
        </row>
        <row r="611">
          <cell r="A611">
            <v>7131210032</v>
          </cell>
          <cell r="B611" t="str">
            <v>70 W LED Street Light complete set</v>
          </cell>
          <cell r="C611" t="str">
            <v>Set</v>
          </cell>
          <cell r="D611">
            <v>4208.49</v>
          </cell>
        </row>
        <row r="612">
          <cell r="A612">
            <v>7131210033</v>
          </cell>
          <cell r="B612" t="str">
            <v>110 W LED Street Light complete set</v>
          </cell>
          <cell r="C612" t="str">
            <v>Set</v>
          </cell>
          <cell r="D612">
            <v>5719.34</v>
          </cell>
        </row>
        <row r="613">
          <cell r="A613">
            <v>7131210034</v>
          </cell>
          <cell r="B613" t="str">
            <v>190 W LED Street Light complete set</v>
          </cell>
          <cell r="C613" t="str">
            <v>Set</v>
          </cell>
          <cell r="D613">
            <v>10086.719999999999</v>
          </cell>
        </row>
        <row r="614">
          <cell r="A614">
            <v>7131210035</v>
          </cell>
          <cell r="B614" t="str">
            <v>190 W LED Flood Light complete set</v>
          </cell>
          <cell r="C614" t="str">
            <v>Set</v>
          </cell>
          <cell r="D614">
            <v>9786.0300000000007</v>
          </cell>
        </row>
        <row r="615">
          <cell r="A615">
            <v>7131210036</v>
          </cell>
          <cell r="B615" t="str">
            <v>110 W LED Flood Light complete set</v>
          </cell>
          <cell r="C615" t="str">
            <v>Set</v>
          </cell>
          <cell r="D615">
            <v>6535.41</v>
          </cell>
        </row>
        <row r="616">
          <cell r="A616">
            <v>7131210023</v>
          </cell>
          <cell r="B616" t="str">
            <v>LED Lamps with complete fitting-24 W</v>
          </cell>
          <cell r="C616" t="str">
            <v>Nos.</v>
          </cell>
        </row>
        <row r="617">
          <cell r="A617">
            <v>7131210024</v>
          </cell>
          <cell r="B617" t="str">
            <v>LED Lamps with complete fitting-48 W</v>
          </cell>
          <cell r="C617" t="str">
            <v>Nos.</v>
          </cell>
        </row>
        <row r="618">
          <cell r="A618">
            <v>7131210025</v>
          </cell>
          <cell r="B618" t="str">
            <v>LED Lamps with complete fitting-60 W</v>
          </cell>
          <cell r="C618" t="str">
            <v>Nos.</v>
          </cell>
        </row>
        <row r="619">
          <cell r="A619">
            <v>7131941763</v>
          </cell>
          <cell r="B619" t="str">
            <v>3 Way RMU, 2OD + 1VL, One Incomer + One Breaker + One Outgoing, 350 MVA, 650 Amps.</v>
          </cell>
          <cell r="C619" t="str">
            <v>Unit</v>
          </cell>
          <cell r="D619">
            <v>783946.57</v>
          </cell>
        </row>
        <row r="620">
          <cell r="A620">
            <v>7131941764</v>
          </cell>
          <cell r="B620" t="str">
            <v>4 Way RMU, 2OD + 2VL, (One Incomer + Two  Breakers + One Outgoing), 350 MVA, 650 Amps.</v>
          </cell>
          <cell r="C620" t="str">
            <v>Unit</v>
          </cell>
          <cell r="D620">
            <v>1113571.72</v>
          </cell>
        </row>
        <row r="621">
          <cell r="A621">
            <v>7131941765</v>
          </cell>
          <cell r="B621" t="str">
            <v>5 Way RMU, 2OD + 3VL, (One Incomer + Three Breakers + One Outgoing), 350 MVA, 650 Amps.</v>
          </cell>
          <cell r="C621" t="str">
            <v>Unit</v>
          </cell>
          <cell r="D621">
            <v>1437325.65</v>
          </cell>
        </row>
        <row r="622">
          <cell r="A622">
            <v>7131941766</v>
          </cell>
          <cell r="B622" t="str">
            <v>6 Way RMU, 2OD + 4VL,(One Incomer + Four Breakers + One Outgoing), 350 MVA, 650 Amps.</v>
          </cell>
          <cell r="C622" t="str">
            <v>Unit</v>
          </cell>
          <cell r="D622">
            <v>1761079.59</v>
          </cell>
        </row>
        <row r="623">
          <cell r="A623">
            <v>7131941767</v>
          </cell>
          <cell r="B623" t="str">
            <v>1OD for RMU</v>
          </cell>
          <cell r="C623" t="str">
            <v>Unit</v>
          </cell>
          <cell r="D623">
            <v>282079.67</v>
          </cell>
        </row>
        <row r="624">
          <cell r="A624">
            <v>7131941768</v>
          </cell>
          <cell r="B624" t="str">
            <v>1VL for 350 MVA, 650 Amps RMU</v>
          </cell>
          <cell r="C624" t="str">
            <v>Unit</v>
          </cell>
          <cell r="D624">
            <v>329625.15000000002</v>
          </cell>
        </row>
        <row r="625">
          <cell r="A625">
            <v>7132230009</v>
          </cell>
          <cell r="B625" t="str">
            <v>Indoor Type 33 kV Metering Cubical CTPT Unit 10/5 A</v>
          </cell>
          <cell r="C625" t="str">
            <v>Each</v>
          </cell>
          <cell r="D625">
            <v>211286.82</v>
          </cell>
        </row>
        <row r="626">
          <cell r="A626">
            <v>7132230011</v>
          </cell>
          <cell r="B626" t="str">
            <v>Indoor Type 33 kV Metering Cubical CTPT Unit 25/5 A</v>
          </cell>
          <cell r="C626" t="str">
            <v>Each</v>
          </cell>
          <cell r="D626">
            <v>211286.82</v>
          </cell>
        </row>
        <row r="627">
          <cell r="A627">
            <v>7132230012</v>
          </cell>
          <cell r="B627" t="str">
            <v>Indoor Type 33 kV Metering Cubical CTPT Unit 200/5 A</v>
          </cell>
          <cell r="C627" t="str">
            <v>Each</v>
          </cell>
          <cell r="D627">
            <v>228912.83</v>
          </cell>
        </row>
        <row r="628">
          <cell r="A628">
            <v>7132230008</v>
          </cell>
          <cell r="B628" t="str">
            <v>Indoor Type 11 kV Metering Cubical CTPT Unit 10/5 A</v>
          </cell>
          <cell r="C628" t="str">
            <v>Each</v>
          </cell>
          <cell r="D628">
            <v>108558.6</v>
          </cell>
        </row>
        <row r="629">
          <cell r="A629">
            <v>7132230026</v>
          </cell>
          <cell r="B629" t="str">
            <v>Indoor Type 11 kV 15/5 A Metering Cubical CT-PT Units</v>
          </cell>
          <cell r="C629" t="str">
            <v>Each</v>
          </cell>
          <cell r="D629">
            <v>108560</v>
          </cell>
        </row>
        <row r="630">
          <cell r="A630">
            <v>7132230010</v>
          </cell>
          <cell r="B630" t="str">
            <v>Indoor Type 11 kV Metering Cubical CTPT Unit 25/5 A</v>
          </cell>
          <cell r="C630" t="str">
            <v>Each</v>
          </cell>
          <cell r="D630">
            <v>108560</v>
          </cell>
        </row>
        <row r="631">
          <cell r="A631">
            <v>7132230027</v>
          </cell>
          <cell r="B631" t="str">
            <v>Indoor Type 11 kV 50/5 A Metering Cubical CT-PT Units</v>
          </cell>
          <cell r="C631" t="str">
            <v>Each</v>
          </cell>
          <cell r="D631">
            <v>108558.6</v>
          </cell>
        </row>
        <row r="632">
          <cell r="A632">
            <v>7131980004</v>
          </cell>
          <cell r="B632" t="str">
            <v>(0+1) TYPE - MEANS 11 KV GAS (SF6) INSULATED RMU WITH ONE 630 A LOAD BREAK SWITCH.</v>
          </cell>
          <cell r="C632" t="str">
            <v>No.</v>
          </cell>
          <cell r="D632">
            <v>238254.21</v>
          </cell>
        </row>
        <row r="633">
          <cell r="A633">
            <v>7131980005</v>
          </cell>
          <cell r="B633" t="str">
            <v>(0+3) TYPE - MEANS 11 KV GAS (SF6) INSULATED RMU WITH THREE 630 A LOAD BREAK SWITCHES.</v>
          </cell>
          <cell r="C633" t="str">
            <v>No.</v>
          </cell>
          <cell r="D633">
            <v>440563.52</v>
          </cell>
        </row>
        <row r="634">
          <cell r="A634">
            <v>7131980006</v>
          </cell>
          <cell r="B634" t="str">
            <v>(0+4) TYPE - MEANS 11 KV GAS (SF6) INSULATED RMU WITH FOUR 630 A LOAD BREAK SWITCHES.</v>
          </cell>
          <cell r="C634" t="str">
            <v>No.</v>
          </cell>
          <cell r="D634">
            <v>534524.88</v>
          </cell>
        </row>
        <row r="635">
          <cell r="A635">
            <v>7131980007</v>
          </cell>
          <cell r="B635" t="str">
            <v>(0+2)+BC+(0+2) TYPE - MEANS 11 KV GAS (SF6) INSULATED RMU WITH FOUR NOS. 630 A LOAD BREAK SWITCHES AND ONE BUS COUPLER IN BETWEEN AFTER ISOLATOR.</v>
          </cell>
          <cell r="C635" t="str">
            <v>No.</v>
          </cell>
          <cell r="D635">
            <v>851760.81</v>
          </cell>
        </row>
        <row r="636">
          <cell r="A636">
            <v>7131980008</v>
          </cell>
          <cell r="B636" t="str">
            <v>(0+2)+BC+(0+2)+BC+(0+2) TYPE - MEANS 11 KV GAS (SF6) INSULATED RMU WITH SIX NOS. 630 A LOAD BREAK SWITCHES AND ONE BUS COUPLER WITH LBS IN BETWEEN AFTER ISOLATOR.</v>
          </cell>
          <cell r="C636" t="str">
            <v>No.</v>
          </cell>
          <cell r="D636">
            <v>1347037.04</v>
          </cell>
        </row>
        <row r="637">
          <cell r="A637">
            <v>7131980001</v>
          </cell>
          <cell r="B637" t="str">
            <v>12 kV, Outdoor type Vacuum Capacitor switches</v>
          </cell>
          <cell r="C637" t="str">
            <v>No.</v>
          </cell>
          <cell r="D637">
            <v>69834.98</v>
          </cell>
        </row>
        <row r="638">
          <cell r="A638">
            <v>7131920028</v>
          </cell>
          <cell r="B638" t="str">
            <v>AC Distribution board for AC/DC Supply</v>
          </cell>
          <cell r="C638" t="str">
            <v>No.</v>
          </cell>
          <cell r="D638">
            <v>11255.65</v>
          </cell>
        </row>
        <row r="639">
          <cell r="A639">
            <v>7132486843</v>
          </cell>
          <cell r="B639" t="str">
            <v>Chem Rod Earthing electrode (Chemical Earthing) [As per specification given in Schedule-C-20]</v>
          </cell>
          <cell r="C639" t="str">
            <v>Job</v>
          </cell>
          <cell r="D639">
            <v>8869.2199999999993</v>
          </cell>
        </row>
        <row r="640">
          <cell r="A640">
            <v>7130840003</v>
          </cell>
          <cell r="B640" t="str">
            <v>Surge Arrestor</v>
          </cell>
          <cell r="C640" t="str">
            <v>No.</v>
          </cell>
          <cell r="D640">
            <v>877.81</v>
          </cell>
        </row>
        <row r="641">
          <cell r="A641">
            <v>7131950396</v>
          </cell>
          <cell r="B641" t="str">
            <v>Ground connection for Messenger Wire</v>
          </cell>
          <cell r="C641" t="str">
            <v>No.</v>
          </cell>
          <cell r="D641">
            <v>133.37</v>
          </cell>
        </row>
        <row r="642">
          <cell r="A642">
            <v>7132406800</v>
          </cell>
          <cell r="B642" t="str">
            <v>33/11 kV S/S (Name Plate) Board</v>
          </cell>
          <cell r="C642" t="str">
            <v>Job</v>
          </cell>
          <cell r="D642">
            <v>8341.5499999999993</v>
          </cell>
        </row>
        <row r="643">
          <cell r="A643">
            <v>7131210840</v>
          </cell>
          <cell r="B643" t="str">
            <v>11 kV Fault Passage Indicator for Overhead line</v>
          </cell>
          <cell r="C643" t="str">
            <v>No.</v>
          </cell>
          <cell r="D643">
            <v>15688.51</v>
          </cell>
        </row>
        <row r="644">
          <cell r="A644">
            <v>7132455003</v>
          </cell>
          <cell r="B644" t="str">
            <v>SMC Meter Board 350x200x40 mm (minimum) thickness 2.5 mm</v>
          </cell>
          <cell r="C644" t="str">
            <v>No.</v>
          </cell>
          <cell r="D644">
            <v>148.56</v>
          </cell>
        </row>
        <row r="645">
          <cell r="A645">
            <v>7132455004</v>
          </cell>
          <cell r="B645" t="str">
            <v>SMC Board 200x150x40 mm (minimum) thickness 2.5 mm</v>
          </cell>
          <cell r="C645" t="str">
            <v>No.</v>
          </cell>
          <cell r="D645">
            <v>116.72</v>
          </cell>
        </row>
        <row r="646">
          <cell r="A646">
            <v>7131920004</v>
          </cell>
          <cell r="B646" t="str">
            <v>Piano type ISI mark 250V/5A switch.</v>
          </cell>
          <cell r="C646" t="str">
            <v>No.</v>
          </cell>
          <cell r="D646">
            <v>10.93</v>
          </cell>
        </row>
        <row r="647">
          <cell r="A647">
            <v>7131920005</v>
          </cell>
          <cell r="B647" t="str">
            <v>250V/5A ISI mark 3 pin Socket</v>
          </cell>
          <cell r="C647" t="str">
            <v>No.</v>
          </cell>
          <cell r="D647">
            <v>27.33</v>
          </cell>
        </row>
        <row r="648">
          <cell r="A648">
            <v>7131920006</v>
          </cell>
          <cell r="B648" t="str">
            <v>250V/5A ISI mark holder.</v>
          </cell>
          <cell r="C648" t="str">
            <v>No.</v>
          </cell>
          <cell r="D648">
            <v>16.399999999999999</v>
          </cell>
        </row>
        <row r="649">
          <cell r="A649">
            <v>7131390482</v>
          </cell>
          <cell r="B649" t="str">
            <v>Earthing terminal (having suitable size of 10 mm Dia GI bolt with 3 nos.
 nuts &amp; washers) along with Staples/ Nut-Bolts/ Nails</v>
          </cell>
          <cell r="C649" t="str">
            <v>No.</v>
          </cell>
          <cell r="D649">
            <v>53.06</v>
          </cell>
        </row>
        <row r="650">
          <cell r="A650">
            <v>7130310081</v>
          </cell>
          <cell r="B650" t="str">
            <v>Internal wiring using 1.5 sqmm copper multistrands PVC insulated ISI marked cable (Average cable length 6 Mtr.)</v>
          </cell>
          <cell r="C650" t="str">
            <v>Mtr</v>
          </cell>
          <cell r="D650">
            <v>7.22</v>
          </cell>
        </row>
        <row r="651">
          <cell r="A651">
            <v>7132461006</v>
          </cell>
          <cell r="B651" t="str">
            <v>25 mm Dia PVC pipe or equivalent for internal house wiring (3 Mtr)</v>
          </cell>
          <cell r="C651" t="str">
            <v>Feet</v>
          </cell>
          <cell r="D651">
            <v>5.76</v>
          </cell>
        </row>
        <row r="652">
          <cell r="A652">
            <v>7132498054</v>
          </cell>
          <cell r="B652" t="str">
            <v>Bhatta brick</v>
          </cell>
          <cell r="C652" t="str">
            <v>No.</v>
          </cell>
          <cell r="D652">
            <v>6.15</v>
          </cell>
        </row>
        <row r="653">
          <cell r="A653">
            <v>7131397216</v>
          </cell>
          <cell r="B653" t="str">
            <v>Meter Sealing Wire</v>
          </cell>
          <cell r="C653" t="str">
            <v>Kg</v>
          </cell>
          <cell r="D653">
            <v>193.67</v>
          </cell>
        </row>
        <row r="654">
          <cell r="A654">
            <v>7132010551</v>
          </cell>
          <cell r="B654" t="str">
            <v>Hand Operated type 25 sq.mm. to 400 sq.mm Crimping Tool</v>
          </cell>
          <cell r="C654" t="str">
            <v>No.</v>
          </cell>
          <cell r="D654">
            <v>9374.76</v>
          </cell>
        </row>
        <row r="655">
          <cell r="A655">
            <v>7132010552</v>
          </cell>
          <cell r="B655" t="str">
            <v>Hydraulic type Crimping Tool with suitable Dies for crimping Lugs of size up to 400 sq.mm.</v>
          </cell>
          <cell r="C655" t="str">
            <v>Set</v>
          </cell>
          <cell r="D655">
            <v>10765.58</v>
          </cell>
        </row>
        <row r="656">
          <cell r="A656">
            <v>7132478005</v>
          </cell>
          <cell r="B656" t="str">
            <v>RECHARGEABLE L.E.D. HAND TORCH</v>
          </cell>
          <cell r="C656" t="str">
            <v>No.</v>
          </cell>
          <cell r="D656">
            <v>789.73</v>
          </cell>
        </row>
        <row r="657">
          <cell r="A657">
            <v>7132089020</v>
          </cell>
          <cell r="B657" t="str">
            <v>Cable separator in RCC Pipe with Angle Cross of 50x50x6 mm Angle @ 2 No. in one pipe</v>
          </cell>
          <cell r="C657" t="str">
            <v>No.</v>
          </cell>
          <cell r="D657">
            <v>597.98</v>
          </cell>
        </row>
        <row r="658">
          <cell r="A658">
            <v>7132200004</v>
          </cell>
          <cell r="B658" t="str">
            <v>11 kV Capacitor Unit with Expulsion Tube</v>
          </cell>
          <cell r="C658" t="str">
            <v>Each</v>
          </cell>
          <cell r="D658">
            <v>104.69</v>
          </cell>
        </row>
        <row r="659">
          <cell r="B659" t="str">
            <v xml:space="preserve">ABT Meter </v>
          </cell>
          <cell r="C659" t="str">
            <v>No.</v>
          </cell>
          <cell r="D659">
            <v>210322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MPARATIVE"/>
      <sheetName val="SOR RATE"/>
      <sheetName val="A-1"/>
      <sheetName val="A-2 (A)"/>
      <sheetName val="A-2 (B)"/>
      <sheetName val="A-3"/>
      <sheetName val="A-3 (A)"/>
      <sheetName val="A-3 (B)"/>
      <sheetName val="A-4"/>
      <sheetName val="A-5"/>
      <sheetName val="A-6"/>
      <sheetName val="A-7"/>
      <sheetName val="A-8"/>
      <sheetName val="A-9"/>
      <sheetName val="A-10"/>
      <sheetName val="A-11"/>
      <sheetName val="B-1"/>
      <sheetName val="B-2"/>
      <sheetName val="B-3"/>
      <sheetName val="B-4"/>
      <sheetName val="B-5"/>
      <sheetName val="B-6"/>
      <sheetName val="B-8"/>
      <sheetName val="B-9"/>
      <sheetName val="C-1"/>
      <sheetName val="C-2"/>
      <sheetName val="C-3"/>
      <sheetName val="C-3 (A)"/>
      <sheetName val="C-3 (B)"/>
      <sheetName val="C-3 (C)"/>
      <sheetName val="C-3 (D)"/>
      <sheetName val="C-3 (E)"/>
      <sheetName val="C-4"/>
      <sheetName val="C-5"/>
      <sheetName val="C-6"/>
      <sheetName val="C-7(A-1)"/>
      <sheetName val="C-7(A-2)"/>
      <sheetName val="C-7(B-1)"/>
      <sheetName val="C-7 (B-1) A"/>
      <sheetName val="C-7 (B-1) B"/>
      <sheetName val="C-7(B-2)"/>
      <sheetName val="C-8"/>
      <sheetName val="C-9"/>
      <sheetName val="C-9 (A)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D-1"/>
      <sheetName val="D-2"/>
      <sheetName val="D-3"/>
      <sheetName val="D-4"/>
      <sheetName val="D-5"/>
      <sheetName val="D-6 (1)"/>
      <sheetName val="D-6 (2)"/>
      <sheetName val="D-6 (3)"/>
      <sheetName val="D-6 (4)"/>
      <sheetName val="D-6 (B)"/>
      <sheetName val="D-7"/>
      <sheetName val="D-8"/>
      <sheetName val="D-9"/>
      <sheetName val="D-10"/>
      <sheetName val="D-11"/>
      <sheetName val="D-12"/>
      <sheetName val="D-13"/>
      <sheetName val="D-14"/>
      <sheetName val="E-1"/>
      <sheetName val="E-2"/>
      <sheetName val="E-3"/>
      <sheetName val="E-4"/>
      <sheetName val="E-5"/>
      <sheetName val="E-6"/>
    </sheetNames>
    <sheetDataSet>
      <sheetData sheetId="0" refreshError="1"/>
      <sheetData sheetId="1" refreshError="1"/>
      <sheetData sheetId="2" refreshError="1">
        <row r="1">
          <cell r="B1" t="str">
            <v>RATE OF STOCK MATERIALS IN SoR OF 2019-20</v>
          </cell>
        </row>
        <row r="2">
          <cell r="B2" t="str">
            <v>RATE OF ALL MATERIALS ARE INCLUSIVE OF G.S.T. UNLESS MENTIONED SPECIFICALLY IN REMARKS COLUMN</v>
          </cell>
        </row>
        <row r="3">
          <cell r="A3" t="str">
            <v xml:space="preserve">Material Code </v>
          </cell>
          <cell r="B3" t="str">
            <v>Description</v>
          </cell>
          <cell r="C3" t="str">
            <v>Unit</v>
          </cell>
          <cell r="D3" t="str">
            <v>Unit rate for 2019-20</v>
          </cell>
        </row>
        <row r="4">
          <cell r="A4">
            <v>7130200201</v>
          </cell>
          <cell r="B4" t="str">
            <v>1:1.5:3 Ratio</v>
          </cell>
          <cell r="C4" t="str">
            <v>Cmt</v>
          </cell>
          <cell r="D4">
            <v>4073</v>
          </cell>
        </row>
        <row r="5">
          <cell r="A5">
            <v>7130200202</v>
          </cell>
          <cell r="B5" t="str">
            <v>1:3:6 Ratio</v>
          </cell>
          <cell r="C5" t="str">
            <v>Cmt</v>
          </cell>
          <cell r="D5">
            <v>2970</v>
          </cell>
        </row>
        <row r="6">
          <cell r="A6">
            <v>7130200204</v>
          </cell>
          <cell r="B6" t="str">
            <v>Route &amp; joint indicating stone with M.S. anchor rod</v>
          </cell>
          <cell r="C6" t="str">
            <v>Nos.</v>
          </cell>
          <cell r="D6">
            <v>182.51</v>
          </cell>
        </row>
        <row r="7">
          <cell r="A7">
            <v>7130200401</v>
          </cell>
          <cell r="B7" t="str">
            <v>Cement in 50 kg bags</v>
          </cell>
          <cell r="C7" t="str">
            <v>Bags</v>
          </cell>
          <cell r="D7">
            <v>238.08</v>
          </cell>
        </row>
        <row r="8">
          <cell r="A8">
            <v>7130201343</v>
          </cell>
          <cell r="B8" t="str">
            <v>Cable covering tiles 250x250x40 mm</v>
          </cell>
          <cell r="C8" t="str">
            <v>Each</v>
          </cell>
          <cell r="D8">
            <v>33</v>
          </cell>
        </row>
        <row r="9">
          <cell r="A9">
            <v>7130210809</v>
          </cell>
          <cell r="B9" t="str">
            <v>Aluminium Paint</v>
          </cell>
          <cell r="C9" t="str">
            <v>Ltr.</v>
          </cell>
          <cell r="D9">
            <v>338.4</v>
          </cell>
        </row>
        <row r="10">
          <cell r="A10">
            <v>7130211121</v>
          </cell>
          <cell r="B10" t="str">
            <v>Grey Enamel Paint smoke/battle ship</v>
          </cell>
          <cell r="C10" t="str">
            <v>Ltr</v>
          </cell>
          <cell r="D10">
            <v>259.08</v>
          </cell>
        </row>
        <row r="11">
          <cell r="A11">
            <v>7130211158</v>
          </cell>
          <cell r="B11" t="str">
            <v>Red Oxide Paint</v>
          </cell>
          <cell r="C11" t="str">
            <v>Ltr.</v>
          </cell>
          <cell r="D11">
            <v>151.44999999999999</v>
          </cell>
        </row>
        <row r="12">
          <cell r="A12">
            <v>7130300025</v>
          </cell>
          <cell r="B12" t="str">
            <v>LT 3 phase 5 Wire Aerial Bunched Cable of Size 3X70+1x16+1x50</v>
          </cell>
          <cell r="C12" t="str">
            <v>km</v>
          </cell>
          <cell r="D12">
            <v>180079.8</v>
          </cell>
        </row>
        <row r="13">
          <cell r="A13">
            <v>7130310007</v>
          </cell>
          <cell r="B13" t="str">
            <v>70 Sqmm.</v>
          </cell>
          <cell r="C13" t="str">
            <v>Km.</v>
          </cell>
          <cell r="D13">
            <v>56404.41</v>
          </cell>
        </row>
        <row r="14">
          <cell r="A14">
            <v>7130310008</v>
          </cell>
          <cell r="B14" t="str">
            <v>120 Sqmm.</v>
          </cell>
          <cell r="C14" t="str">
            <v>Km.</v>
          </cell>
          <cell r="D14">
            <v>89898.08</v>
          </cell>
        </row>
        <row r="15">
          <cell r="A15">
            <v>7130310020</v>
          </cell>
          <cell r="B15" t="str">
            <v>3x400 Sq.mm.</v>
          </cell>
          <cell r="C15" t="str">
            <v>km</v>
          </cell>
          <cell r="D15">
            <v>2219229.13</v>
          </cell>
        </row>
        <row r="16">
          <cell r="A16">
            <v>7130310021</v>
          </cell>
          <cell r="B16" t="str">
            <v>35 Sqmm.</v>
          </cell>
          <cell r="C16" t="str">
            <v>Km.</v>
          </cell>
          <cell r="D16">
            <v>29231.77</v>
          </cell>
        </row>
        <row r="17">
          <cell r="A17">
            <v>7130310022</v>
          </cell>
          <cell r="B17" t="str">
            <v>50 Sqmm.</v>
          </cell>
          <cell r="C17" t="str">
            <v>Km.</v>
          </cell>
          <cell r="D17">
            <v>35850.1</v>
          </cell>
        </row>
        <row r="18">
          <cell r="A18">
            <v>7130310031</v>
          </cell>
          <cell r="B18" t="str">
            <v>LT 3 phase 5 Wire Aerial Bunched Cable of Size 3X16+1X16+1x25</v>
          </cell>
          <cell r="C18" t="str">
            <v>km</v>
          </cell>
          <cell r="D18">
            <v>72266.19</v>
          </cell>
        </row>
        <row r="19">
          <cell r="A19">
            <v>7130310032</v>
          </cell>
          <cell r="B19" t="str">
            <v>LT 3 phase 5 Wire Aerial Bunched Cable of Size 3X25+1X16+1x25</v>
          </cell>
          <cell r="C19" t="str">
            <v>km</v>
          </cell>
          <cell r="D19">
            <v>83077.899999999994</v>
          </cell>
        </row>
        <row r="20">
          <cell r="A20">
            <v>7130310033</v>
          </cell>
          <cell r="B20" t="str">
            <v>LT 3 phase 5 Wire Aerial Bunched Cable of Size 3X35+1x16+1x25</v>
          </cell>
          <cell r="C20" t="str">
            <v>km</v>
          </cell>
          <cell r="D20">
            <v>101739.6</v>
          </cell>
        </row>
        <row r="21">
          <cell r="A21">
            <v>7130310038</v>
          </cell>
          <cell r="B21" t="str">
            <v>2.5 Sqmm.</v>
          </cell>
          <cell r="C21" t="str">
            <v>Per Mtr.</v>
          </cell>
          <cell r="D21">
            <v>7.11</v>
          </cell>
        </row>
        <row r="22">
          <cell r="A22">
            <v>7130310039</v>
          </cell>
          <cell r="B22" t="str">
            <v>6.0 Sqmm.</v>
          </cell>
          <cell r="C22" t="str">
            <v>Per Mtr.</v>
          </cell>
          <cell r="D22">
            <v>30.01</v>
          </cell>
        </row>
        <row r="23">
          <cell r="A23">
            <v>7130310040</v>
          </cell>
          <cell r="B23" t="str">
            <v>10 Sq.mm.</v>
          </cell>
          <cell r="C23" t="str">
            <v>Per Mtr.</v>
          </cell>
          <cell r="D23">
            <v>62.18</v>
          </cell>
        </row>
        <row r="24">
          <cell r="A24">
            <v>7130310041</v>
          </cell>
          <cell r="B24" t="str">
            <v>150 Sqmm.</v>
          </cell>
          <cell r="C24" t="str">
            <v>Km.</v>
          </cell>
          <cell r="D24">
            <v>109476.3</v>
          </cell>
        </row>
        <row r="25">
          <cell r="A25">
            <v>7130310042</v>
          </cell>
          <cell r="B25" t="str">
            <v>16.0 Sqmm.</v>
          </cell>
          <cell r="C25" t="str">
            <v>km</v>
          </cell>
          <cell r="D25">
            <v>40594.44</v>
          </cell>
        </row>
        <row r="26">
          <cell r="A26">
            <v>7130310044</v>
          </cell>
          <cell r="B26" t="str">
            <v>10 Sq.mm.</v>
          </cell>
          <cell r="C26" t="str">
            <v>km</v>
          </cell>
          <cell r="D26">
            <v>57675.48</v>
          </cell>
        </row>
        <row r="27">
          <cell r="A27">
            <v>7130310048</v>
          </cell>
          <cell r="B27" t="str">
            <v>25 Sq.mm.</v>
          </cell>
          <cell r="C27" t="str">
            <v>km</v>
          </cell>
          <cell r="D27">
            <v>91659.73</v>
          </cell>
        </row>
        <row r="28">
          <cell r="A28">
            <v>7130310049</v>
          </cell>
          <cell r="B28" t="str">
            <v>120 Sq.mm.</v>
          </cell>
          <cell r="C28" t="str">
            <v>km</v>
          </cell>
        </row>
        <row r="29">
          <cell r="A29">
            <v>7130310050</v>
          </cell>
          <cell r="B29" t="str">
            <v xml:space="preserve">400 Sqmm. </v>
          </cell>
          <cell r="C29" t="str">
            <v>km</v>
          </cell>
        </row>
        <row r="30">
          <cell r="A30">
            <v>7130310051</v>
          </cell>
          <cell r="B30" t="str">
            <v>3x95 Sq.mm.</v>
          </cell>
          <cell r="C30" t="str">
            <v>km</v>
          </cell>
          <cell r="D30">
            <v>950280.47</v>
          </cell>
        </row>
        <row r="31">
          <cell r="A31">
            <v>7130310052</v>
          </cell>
          <cell r="B31" t="str">
            <v>3x150 Sq.mm.</v>
          </cell>
          <cell r="C31" t="str">
            <v>km</v>
          </cell>
          <cell r="D31">
            <v>1166523.49</v>
          </cell>
        </row>
        <row r="32">
          <cell r="A32">
            <v>7130310053</v>
          </cell>
          <cell r="B32" t="str">
            <v>3x185 Sq.mm.</v>
          </cell>
          <cell r="C32" t="str">
            <v>km</v>
          </cell>
          <cell r="D32">
            <v>1333289.73</v>
          </cell>
        </row>
        <row r="33">
          <cell r="A33">
            <v>7130310054</v>
          </cell>
          <cell r="B33" t="str">
            <v>3x240 Sq.mm.</v>
          </cell>
          <cell r="C33" t="str">
            <v>km</v>
          </cell>
          <cell r="D33">
            <v>1695415.65</v>
          </cell>
        </row>
        <row r="34">
          <cell r="A34">
            <v>7130310055</v>
          </cell>
          <cell r="B34" t="str">
            <v>33 kV AB Cable Straight thru' joint kit suitable for 35-70 sqmm</v>
          </cell>
          <cell r="C34" t="str">
            <v>Set</v>
          </cell>
          <cell r="D34">
            <v>18395.189999999999</v>
          </cell>
        </row>
        <row r="35">
          <cell r="A35">
            <v>7130310056</v>
          </cell>
          <cell r="B35" t="str">
            <v>33 kV AB Cable Straight thru' joint kit suitable for 95-120 sqmm</v>
          </cell>
          <cell r="C35" t="str">
            <v>Set</v>
          </cell>
          <cell r="D35">
            <v>26278.83</v>
          </cell>
        </row>
        <row r="36">
          <cell r="A36">
            <v>7130310057</v>
          </cell>
          <cell r="B36" t="str">
            <v xml:space="preserve">11 kV 3 phase Aerial Bunched Cable 3x35 + 35 Sq mm </v>
          </cell>
          <cell r="C36" t="str">
            <v>km</v>
          </cell>
          <cell r="D36">
            <v>324086.39</v>
          </cell>
        </row>
        <row r="37">
          <cell r="A37">
            <v>7130310058</v>
          </cell>
          <cell r="B37" t="str">
            <v xml:space="preserve">11 kV 3 phase Aerial Bunched Cable 3x70 + 70 Sq mm </v>
          </cell>
          <cell r="C37" t="str">
            <v>km</v>
          </cell>
          <cell r="D37">
            <v>458499.87</v>
          </cell>
        </row>
        <row r="38">
          <cell r="A38">
            <v>7130310059</v>
          </cell>
          <cell r="B38" t="str">
            <v xml:space="preserve">11 kV 3 phase Aerial Bunched Cable 3x95 + 95 Sq mm </v>
          </cell>
          <cell r="C38" t="str">
            <v>km</v>
          </cell>
          <cell r="D38">
            <v>685585.97</v>
          </cell>
        </row>
        <row r="39">
          <cell r="A39">
            <v>7130310060</v>
          </cell>
          <cell r="B39" t="str">
            <v xml:space="preserve">11 kV 3 phase Aerial Bunched Cable 3x120 + 120 Sq mm </v>
          </cell>
          <cell r="C39" t="str">
            <v>km</v>
          </cell>
          <cell r="D39">
            <v>646678.05000000005</v>
          </cell>
        </row>
        <row r="40">
          <cell r="A40">
            <v>7130310061</v>
          </cell>
          <cell r="B40" t="str">
            <v>11 kV AB Cable Straight thru' joint kit suitable for 35-70 sqmm</v>
          </cell>
          <cell r="C40" t="str">
            <v>Set</v>
          </cell>
          <cell r="D40">
            <v>4014.82</v>
          </cell>
        </row>
        <row r="41">
          <cell r="A41">
            <v>7130310062</v>
          </cell>
          <cell r="B41" t="str">
            <v>11 kV AB Cable Straight thru' joint kit suitable for 95-120 sqmm</v>
          </cell>
          <cell r="C41" t="str">
            <v>Set</v>
          </cell>
          <cell r="D41">
            <v>4224.96</v>
          </cell>
        </row>
        <row r="42">
          <cell r="A42">
            <v>7130310063</v>
          </cell>
          <cell r="B42" t="str">
            <v>LT 1 phase 3 Wire Aerial Bunched Cable of Size 1X25+1X16+1x25</v>
          </cell>
          <cell r="C42" t="str">
            <v>km</v>
          </cell>
          <cell r="D42">
            <v>45825.3</v>
          </cell>
        </row>
        <row r="43">
          <cell r="A43">
            <v>7130310065</v>
          </cell>
          <cell r="B43" t="str">
            <v>LT 3 phase 5 Wire Aerial Bunched Cable of Size 3X50+1x16+1x35</v>
          </cell>
          <cell r="C43" t="str">
            <v>km</v>
          </cell>
          <cell r="D43">
            <v>130732.2</v>
          </cell>
        </row>
        <row r="44">
          <cell r="A44">
            <v>7130310066</v>
          </cell>
          <cell r="B44" t="str">
            <v>LT 3 phase 5 Wire Aerial Bunched Cable of Size 3X50+1X25+1x35</v>
          </cell>
          <cell r="C44" t="str">
            <v>km</v>
          </cell>
          <cell r="D44">
            <v>127849.04</v>
          </cell>
        </row>
        <row r="45">
          <cell r="A45">
            <v>7130310070</v>
          </cell>
          <cell r="B45" t="str">
            <v>LT 3 phase 4 Wire Aerial Bunched Cable of Size 3X16+1x25</v>
          </cell>
          <cell r="C45" t="str">
            <v>km</v>
          </cell>
          <cell r="D45">
            <v>55224</v>
          </cell>
        </row>
        <row r="46">
          <cell r="A46">
            <v>7130310073</v>
          </cell>
          <cell r="B46" t="str">
            <v>LT 3 phase 4 Wire Aerial Bunched Cable of Size 3X25+1x25</v>
          </cell>
          <cell r="C46" t="str">
            <v>km</v>
          </cell>
          <cell r="D46">
            <v>59238.39</v>
          </cell>
        </row>
        <row r="47">
          <cell r="A47">
            <v>7130310075</v>
          </cell>
          <cell r="B47" t="str">
            <v>3x240 Sq.mm.</v>
          </cell>
          <cell r="C47" t="str">
            <v>km</v>
          </cell>
          <cell r="D47">
            <v>2030747.47</v>
          </cell>
        </row>
        <row r="48">
          <cell r="A48">
            <v>7130310076</v>
          </cell>
          <cell r="B48" t="str">
            <v>70 Sq.mm</v>
          </cell>
          <cell r="C48" t="str">
            <v>km</v>
          </cell>
          <cell r="D48">
            <v>541944.24</v>
          </cell>
        </row>
        <row r="49">
          <cell r="A49">
            <v>7130310077</v>
          </cell>
          <cell r="B49" t="str">
            <v>95 Sq.mm</v>
          </cell>
          <cell r="C49" t="str">
            <v>km</v>
          </cell>
          <cell r="D49">
            <v>548313.68000000005</v>
          </cell>
        </row>
        <row r="50">
          <cell r="A50">
            <v>7130310078</v>
          </cell>
          <cell r="B50" t="str">
            <v>120 Sq.mm</v>
          </cell>
          <cell r="C50" t="str">
            <v>km</v>
          </cell>
          <cell r="D50">
            <v>817646.19</v>
          </cell>
        </row>
        <row r="51">
          <cell r="A51">
            <v>7130310079</v>
          </cell>
          <cell r="B51" t="str">
            <v>240 Sq.mm</v>
          </cell>
          <cell r="C51" t="str">
            <v>km</v>
          </cell>
          <cell r="D51">
            <v>990668.03</v>
          </cell>
        </row>
        <row r="52">
          <cell r="A52">
            <v>7130310080</v>
          </cell>
          <cell r="B52" t="str">
            <v>400 Sq.mm</v>
          </cell>
          <cell r="C52" t="str">
            <v>km</v>
          </cell>
          <cell r="D52">
            <v>1526364.83</v>
          </cell>
        </row>
        <row r="53">
          <cell r="A53">
            <v>7130310082</v>
          </cell>
          <cell r="B53" t="str">
            <v>PVC Insulated 1100 Volts grade Aluminium Twin Core Single Phase 4.0 sq.mm. Unarmoured service cable.</v>
          </cell>
          <cell r="C53" t="str">
            <v>Per Mtr.</v>
          </cell>
          <cell r="D53">
            <v>15.15</v>
          </cell>
        </row>
        <row r="54">
          <cell r="A54">
            <v>7130310083</v>
          </cell>
          <cell r="B54" t="str">
            <v>PVC Insulated 1100 Volts grade 70 SQMM, 4 CORE, ARMOURED AL. CABLE</v>
          </cell>
          <cell r="C54" t="str">
            <v>km</v>
          </cell>
          <cell r="D54">
            <v>339722.12</v>
          </cell>
        </row>
        <row r="55">
          <cell r="A55">
            <v>7130310084</v>
          </cell>
          <cell r="B55" t="str">
            <v>PVC Insulated 1100 Volts grade 95 SQMM, 4 CORE, ARMOURED AL. CABLE</v>
          </cell>
          <cell r="C55" t="str">
            <v>km</v>
          </cell>
          <cell r="D55">
            <v>414241.81</v>
          </cell>
        </row>
        <row r="56">
          <cell r="A56">
            <v>7130310085</v>
          </cell>
          <cell r="B56" t="str">
            <v>PVC Insulated 1100 Volts grade 150 SQMM, 4 CORE, ARMOURED AL. CABLE</v>
          </cell>
          <cell r="C56" t="str">
            <v>km</v>
          </cell>
          <cell r="D56">
            <v>625380.93000000005</v>
          </cell>
        </row>
        <row r="57">
          <cell r="A57">
            <v>7130310086</v>
          </cell>
          <cell r="B57" t="str">
            <v>PVC Insulated 1100 Volts grade 300 SQMM, 4 CORE, ARMOURED AL. CABLE</v>
          </cell>
          <cell r="C57" t="str">
            <v>km</v>
          </cell>
          <cell r="D57">
            <v>1194506.8</v>
          </cell>
        </row>
        <row r="58">
          <cell r="A58">
            <v>7130310087</v>
          </cell>
          <cell r="B58" t="str">
            <v>PVC Insulated 1100 Volts grade 400 SQMM, 4 CORE, ARMOURED AL. CABLE</v>
          </cell>
          <cell r="C58" t="str">
            <v>km</v>
          </cell>
          <cell r="D58">
            <v>1518156.05</v>
          </cell>
        </row>
        <row r="59">
          <cell r="A59">
            <v>7130310088</v>
          </cell>
          <cell r="B59" t="str">
            <v>33 kV AB Cable Straight thru' joint kit suitable for 185 sqmm</v>
          </cell>
          <cell r="C59" t="str">
            <v>Set</v>
          </cell>
          <cell r="D59">
            <v>34941.82</v>
          </cell>
        </row>
        <row r="60">
          <cell r="A60">
            <v>7130310089</v>
          </cell>
          <cell r="B60" t="str">
            <v>33 kV XLPE UG Cable Straight through heat shrinkable cable jointing kit with lugs for 3 core 120-240 sq mm XLPE cable</v>
          </cell>
          <cell r="C60" t="str">
            <v>Set</v>
          </cell>
          <cell r="D60">
            <v>58922.67</v>
          </cell>
        </row>
        <row r="61">
          <cell r="A61">
            <v>7130310090</v>
          </cell>
          <cell r="B61" t="str">
            <v>33 kV XLPE UG Cable Straight through heat shrinkable cable jointing kit with lugs for 3 core 300-400 sq mm XLPE cable</v>
          </cell>
          <cell r="C61" t="str">
            <v>No</v>
          </cell>
          <cell r="D61">
            <v>65983.05</v>
          </cell>
        </row>
        <row r="62">
          <cell r="A62">
            <v>7130310652</v>
          </cell>
          <cell r="B62" t="str">
            <v>2 Core (UNARMOURED)</v>
          </cell>
          <cell r="C62" t="str">
            <v>Km.</v>
          </cell>
          <cell r="D62">
            <v>39109.07</v>
          </cell>
        </row>
        <row r="63">
          <cell r="A63">
            <v>7130310652</v>
          </cell>
          <cell r="B63" t="str">
            <v>2 Core (ARMOURED)</v>
          </cell>
          <cell r="C63" t="str">
            <v>Km.</v>
          </cell>
        </row>
        <row r="64">
          <cell r="A64">
            <v>7130310654</v>
          </cell>
          <cell r="B64" t="str">
            <v>4 Core (UNARMOURED)</v>
          </cell>
          <cell r="C64" t="str">
            <v>Km.</v>
          </cell>
          <cell r="D64">
            <v>68143.06</v>
          </cell>
        </row>
        <row r="65">
          <cell r="A65">
            <v>7130310654</v>
          </cell>
          <cell r="B65" t="str">
            <v>4 Core (ARMOURED)</v>
          </cell>
          <cell r="C65" t="str">
            <v>Km.</v>
          </cell>
        </row>
        <row r="66">
          <cell r="A66">
            <v>7130310658</v>
          </cell>
          <cell r="B66" t="str">
            <v>8 Core (UNARMOURED)</v>
          </cell>
          <cell r="C66" t="str">
            <v>Km.</v>
          </cell>
          <cell r="D66">
            <v>129543.93</v>
          </cell>
        </row>
        <row r="67">
          <cell r="A67">
            <v>7130310681</v>
          </cell>
          <cell r="B67" t="str">
            <v>10 Core (UNARMOURED)</v>
          </cell>
          <cell r="C67" t="str">
            <v>Km.</v>
          </cell>
          <cell r="D67">
            <v>161841.26</v>
          </cell>
        </row>
        <row r="68">
          <cell r="A68">
            <v>7130310660</v>
          </cell>
          <cell r="B68" t="str">
            <v>10 Core (ARMOURED)</v>
          </cell>
          <cell r="C68" t="str">
            <v>Km.</v>
          </cell>
          <cell r="D68">
            <v>200541</v>
          </cell>
        </row>
        <row r="69">
          <cell r="A69">
            <v>7130310662</v>
          </cell>
          <cell r="B69" t="str">
            <v>12 Core (UNARMOURED)</v>
          </cell>
          <cell r="C69" t="str">
            <v>Km.</v>
          </cell>
          <cell r="D69">
            <v>166768.32000000001</v>
          </cell>
        </row>
        <row r="70">
          <cell r="A70">
            <v>7130311008</v>
          </cell>
          <cell r="B70" t="str">
            <v>16 Sq.mm.</v>
          </cell>
          <cell r="C70" t="str">
            <v>KM</v>
          </cell>
          <cell r="D70">
            <v>14195.55</v>
          </cell>
        </row>
        <row r="71">
          <cell r="A71">
            <v>7130311009</v>
          </cell>
          <cell r="B71" t="str">
            <v>50 Sq.mm.</v>
          </cell>
          <cell r="C71" t="str">
            <v>KM</v>
          </cell>
          <cell r="D71">
            <v>37153.629999999997</v>
          </cell>
        </row>
        <row r="72">
          <cell r="A72">
            <v>7130311010</v>
          </cell>
          <cell r="B72" t="str">
            <v>70 Sq.mm</v>
          </cell>
          <cell r="C72" t="str">
            <v>KM</v>
          </cell>
          <cell r="D72">
            <v>51467.72</v>
          </cell>
        </row>
        <row r="73">
          <cell r="A73">
            <v>7130311011</v>
          </cell>
          <cell r="B73" t="str">
            <v>150 Sq.mm</v>
          </cell>
          <cell r="C73" t="str">
            <v>KM</v>
          </cell>
          <cell r="D73">
            <v>101185.66</v>
          </cell>
        </row>
        <row r="74">
          <cell r="A74">
            <v>7130311012</v>
          </cell>
          <cell r="B74" t="str">
            <v>300 Sq.mm</v>
          </cell>
          <cell r="C74" t="str">
            <v>KM</v>
          </cell>
          <cell r="D74">
            <v>200836.48000000001</v>
          </cell>
        </row>
        <row r="75">
          <cell r="A75">
            <v>7130311013</v>
          </cell>
          <cell r="B75" t="str">
            <v>400 Sq.mm</v>
          </cell>
          <cell r="C75" t="str">
            <v>KM</v>
          </cell>
          <cell r="D75">
            <v>250758.14</v>
          </cell>
        </row>
        <row r="76">
          <cell r="A76">
            <v>7130311054</v>
          </cell>
          <cell r="B76" t="str">
            <v xml:space="preserve">  70 Sqmm.</v>
          </cell>
          <cell r="C76" t="str">
            <v>km</v>
          </cell>
        </row>
        <row r="77">
          <cell r="A77">
            <v>7130311057</v>
          </cell>
          <cell r="B77" t="str">
            <v>150 Sqmm.</v>
          </cell>
          <cell r="C77" t="str">
            <v>km</v>
          </cell>
        </row>
        <row r="78">
          <cell r="A78">
            <v>7130311061</v>
          </cell>
          <cell r="B78" t="str">
            <v>300 Sqmm.</v>
          </cell>
          <cell r="C78" t="str">
            <v>km</v>
          </cell>
        </row>
        <row r="79">
          <cell r="A79">
            <v>7130311084</v>
          </cell>
          <cell r="B79" t="str">
            <v>16.0 Sqmm.</v>
          </cell>
          <cell r="C79" t="str">
            <v>km</v>
          </cell>
          <cell r="D79">
            <v>60690.04</v>
          </cell>
        </row>
        <row r="80">
          <cell r="A80">
            <v>7130320037</v>
          </cell>
          <cell r="B80" t="str">
            <v>33 kV ABC Termination kit 35-70 sqmm</v>
          </cell>
          <cell r="C80" t="str">
            <v>Set</v>
          </cell>
          <cell r="D80">
            <v>10511.54</v>
          </cell>
        </row>
        <row r="81">
          <cell r="A81">
            <v>7130320038</v>
          </cell>
          <cell r="B81" t="str">
            <v>33 kV ABC Termination kit 95-120 sqmm</v>
          </cell>
          <cell r="C81" t="str">
            <v>Set</v>
          </cell>
          <cell r="D81">
            <v>13139.42</v>
          </cell>
        </row>
        <row r="82">
          <cell r="A82">
            <v>7130320039</v>
          </cell>
          <cell r="B82" t="str">
            <v>33 kV ABC Termination kit 185 sqmm</v>
          </cell>
          <cell r="C82" t="str">
            <v>Set</v>
          </cell>
          <cell r="D82">
            <v>15767.29</v>
          </cell>
        </row>
        <row r="83">
          <cell r="A83">
            <v>7130320040</v>
          </cell>
          <cell r="B83" t="str">
            <v>33 kV ABC Termination kit 240 sqmm</v>
          </cell>
          <cell r="C83" t="str">
            <v>Set</v>
          </cell>
          <cell r="D83">
            <v>18395.189999999999</v>
          </cell>
        </row>
        <row r="84">
          <cell r="A84">
            <v>7130320041</v>
          </cell>
          <cell r="B84" t="str">
            <v>33 kV ABC Termination kit 300 sqmm</v>
          </cell>
          <cell r="C84" t="str">
            <v>Set</v>
          </cell>
          <cell r="D84">
            <v>19709.13</v>
          </cell>
        </row>
        <row r="85">
          <cell r="A85">
            <v>7130320042</v>
          </cell>
          <cell r="B85" t="str">
            <v>33 kV ABC Termination kit 400 sqmm</v>
          </cell>
          <cell r="C85" t="str">
            <v>Set</v>
          </cell>
          <cell r="D85">
            <v>23650.95</v>
          </cell>
        </row>
        <row r="86">
          <cell r="A86">
            <v>7130320043</v>
          </cell>
          <cell r="B86" t="str">
            <v>Straight line Suspension Assembly (Suitable for all size cable)</v>
          </cell>
          <cell r="C86" t="str">
            <v>Each</v>
          </cell>
          <cell r="D86">
            <v>827.3</v>
          </cell>
        </row>
        <row r="87">
          <cell r="A87">
            <v>7130320044</v>
          </cell>
          <cell r="B87" t="str">
            <v>Dead-end Assembly (Suitable for all size cable)</v>
          </cell>
          <cell r="C87" t="str">
            <v>Each</v>
          </cell>
          <cell r="D87">
            <v>893.65</v>
          </cell>
        </row>
        <row r="88">
          <cell r="A88">
            <v>7130320045</v>
          </cell>
          <cell r="B88" t="str">
            <v>Cable tie for AB Cable</v>
          </cell>
          <cell r="C88" t="str">
            <v>Each</v>
          </cell>
          <cell r="D88">
            <v>26.54</v>
          </cell>
        </row>
        <row r="89">
          <cell r="A89">
            <v>7130320047</v>
          </cell>
          <cell r="B89" t="str">
            <v>11 kV ABC-T Jointing kit 95-120 sqmm</v>
          </cell>
          <cell r="C89" t="str">
            <v>No</v>
          </cell>
          <cell r="D89">
            <v>3986.65</v>
          </cell>
        </row>
        <row r="90">
          <cell r="A90">
            <v>7130320048</v>
          </cell>
          <cell r="B90" t="str">
            <v>11 kV ABC Termination kit 35-70 sqmm</v>
          </cell>
          <cell r="C90" t="str">
            <v>Set</v>
          </cell>
          <cell r="D90">
            <v>2542.7199999999998</v>
          </cell>
        </row>
        <row r="91">
          <cell r="A91">
            <v>7130320049</v>
          </cell>
          <cell r="B91" t="str">
            <v>11 kV ABC Termination kit 95-120 sqmm</v>
          </cell>
          <cell r="C91" t="str">
            <v>Set</v>
          </cell>
          <cell r="D91">
            <v>2678.76</v>
          </cell>
        </row>
        <row r="92">
          <cell r="A92">
            <v>7130320053</v>
          </cell>
          <cell r="B92" t="str">
            <v>Cable tie (UV protected black colour) for AB Cable</v>
          </cell>
          <cell r="C92" t="str">
            <v>No</v>
          </cell>
          <cell r="D92">
            <v>5.56</v>
          </cell>
        </row>
        <row r="93">
          <cell r="A93">
            <v>7130352010</v>
          </cell>
          <cell r="B93" t="str">
            <v>End terminating jointing kit for 400 sqmm XLPE cable</v>
          </cell>
          <cell r="C93" t="str">
            <v>Set</v>
          </cell>
          <cell r="D93">
            <v>35218.1</v>
          </cell>
        </row>
        <row r="94">
          <cell r="A94">
            <v>7130352030</v>
          </cell>
          <cell r="B94" t="str">
            <v>10 Sq.mm, 4 Core</v>
          </cell>
          <cell r="C94" t="str">
            <v>Set</v>
          </cell>
          <cell r="D94">
            <v>852.74</v>
          </cell>
        </row>
        <row r="95">
          <cell r="A95">
            <v>7130352031</v>
          </cell>
          <cell r="B95" t="str">
            <v>16 Sq.mm, 4 Core</v>
          </cell>
          <cell r="C95" t="str">
            <v>Set</v>
          </cell>
          <cell r="D95">
            <v>852.74</v>
          </cell>
        </row>
        <row r="96">
          <cell r="A96">
            <v>7130352032</v>
          </cell>
          <cell r="B96" t="str">
            <v>25 Sq.mm, 4 Core</v>
          </cell>
          <cell r="C96" t="str">
            <v>Set</v>
          </cell>
          <cell r="D96">
            <v>915.78</v>
          </cell>
        </row>
        <row r="97">
          <cell r="A97">
            <v>7130352033</v>
          </cell>
          <cell r="B97" t="str">
            <v>70 Sq.mm, 3.5 Core</v>
          </cell>
          <cell r="C97" t="str">
            <v>Set</v>
          </cell>
          <cell r="D97">
            <v>1287.4000000000001</v>
          </cell>
        </row>
        <row r="98">
          <cell r="A98">
            <v>7130352034</v>
          </cell>
          <cell r="B98" t="str">
            <v>150 Sq.mm, 3.5 Core</v>
          </cell>
          <cell r="C98" t="str">
            <v>Set</v>
          </cell>
          <cell r="D98">
            <v>1918.93</v>
          </cell>
        </row>
        <row r="99">
          <cell r="A99">
            <v>7130352035</v>
          </cell>
          <cell r="B99" t="str">
            <v>300 Sq.mm, 3.5 Core</v>
          </cell>
          <cell r="C99" t="str">
            <v>Set</v>
          </cell>
          <cell r="D99">
            <v>3101.26</v>
          </cell>
        </row>
        <row r="100">
          <cell r="A100">
            <v>7130352036</v>
          </cell>
          <cell r="B100" t="str">
            <v>400 Sq.mm, 3.5 Core</v>
          </cell>
          <cell r="C100" t="str">
            <v>Set</v>
          </cell>
          <cell r="D100">
            <v>3962.84</v>
          </cell>
        </row>
        <row r="101">
          <cell r="A101">
            <v>7130352037</v>
          </cell>
          <cell r="B101" t="str">
            <v>End terminating jointing kit upto 240 sqmm XLPE cable</v>
          </cell>
          <cell r="C101" t="str">
            <v>Set</v>
          </cell>
          <cell r="D101">
            <v>23743.040000000001</v>
          </cell>
        </row>
        <row r="102">
          <cell r="A102">
            <v>7130352038</v>
          </cell>
          <cell r="B102" t="str">
            <v>3x50 Sq.mm</v>
          </cell>
          <cell r="C102" t="str">
            <v>Set</v>
          </cell>
          <cell r="D102">
            <v>14192.35</v>
          </cell>
        </row>
        <row r="103">
          <cell r="A103">
            <v>7130352039</v>
          </cell>
          <cell r="B103" t="str">
            <v>3x95 Sq.mm</v>
          </cell>
          <cell r="C103" t="str">
            <v>Set</v>
          </cell>
          <cell r="D103">
            <v>14192.35</v>
          </cell>
        </row>
        <row r="104">
          <cell r="A104">
            <v>7130352040</v>
          </cell>
          <cell r="B104" t="str">
            <v>3x150 Sq.mm</v>
          </cell>
          <cell r="C104" t="str">
            <v>Set</v>
          </cell>
          <cell r="D104">
            <v>18791.14</v>
          </cell>
        </row>
        <row r="105">
          <cell r="A105">
            <v>7130352041</v>
          </cell>
          <cell r="B105" t="str">
            <v>3x240 Sq. mm</v>
          </cell>
          <cell r="C105" t="str">
            <v>Set</v>
          </cell>
          <cell r="D105">
            <v>20551.36</v>
          </cell>
        </row>
        <row r="106">
          <cell r="A106">
            <v>7130352042</v>
          </cell>
          <cell r="B106" t="str">
            <v>3x400 Sq. mm</v>
          </cell>
          <cell r="C106" t="str">
            <v>Set</v>
          </cell>
          <cell r="D106">
            <v>20551.36</v>
          </cell>
        </row>
        <row r="107">
          <cell r="A107">
            <v>7130352043</v>
          </cell>
          <cell r="B107" t="str">
            <v>3x95 Sq.mm</v>
          </cell>
          <cell r="C107" t="str">
            <v>Set</v>
          </cell>
          <cell r="D107">
            <v>7377.45</v>
          </cell>
        </row>
        <row r="108">
          <cell r="A108">
            <v>7130352044</v>
          </cell>
          <cell r="B108" t="str">
            <v>3x240 Sq. mm</v>
          </cell>
          <cell r="C108" t="str">
            <v>Set</v>
          </cell>
          <cell r="D108">
            <v>8905.83</v>
          </cell>
        </row>
        <row r="109">
          <cell r="A109">
            <v>7130352045</v>
          </cell>
          <cell r="B109" t="str">
            <v>3x400 Sq. mm</v>
          </cell>
          <cell r="C109" t="str">
            <v>Set</v>
          </cell>
          <cell r="D109">
            <v>9162.0300000000007</v>
          </cell>
        </row>
        <row r="110">
          <cell r="A110">
            <v>7130352046</v>
          </cell>
          <cell r="B110" t="str">
            <v>Marshelling Box (with 10 No. connectors)</v>
          </cell>
          <cell r="C110" t="str">
            <v>No.</v>
          </cell>
          <cell r="D110">
            <v>3133.19</v>
          </cell>
        </row>
        <row r="111">
          <cell r="A111">
            <v>7130354274</v>
          </cell>
          <cell r="B111" t="str">
            <v>10 Sq mm</v>
          </cell>
          <cell r="C111" t="str">
            <v>Nos.</v>
          </cell>
          <cell r="D111">
            <v>2.2400000000000002</v>
          </cell>
        </row>
        <row r="112">
          <cell r="A112">
            <v>7130354275</v>
          </cell>
          <cell r="B112" t="str">
            <v>16 Sq mm</v>
          </cell>
          <cell r="C112" t="str">
            <v>Nos.</v>
          </cell>
          <cell r="D112">
            <v>2.2400000000000002</v>
          </cell>
        </row>
        <row r="113">
          <cell r="A113">
            <v>7130354276</v>
          </cell>
          <cell r="B113" t="str">
            <v>25 Sq mm</v>
          </cell>
          <cell r="C113" t="str">
            <v>Nos.</v>
          </cell>
          <cell r="D113">
            <v>4.4800000000000004</v>
          </cell>
        </row>
        <row r="114">
          <cell r="A114">
            <v>7130354277</v>
          </cell>
          <cell r="B114" t="str">
            <v>32 Sq mm</v>
          </cell>
          <cell r="C114" t="str">
            <v>Nos.</v>
          </cell>
          <cell r="D114">
            <v>5.6</v>
          </cell>
        </row>
        <row r="115">
          <cell r="A115">
            <v>7130354278</v>
          </cell>
          <cell r="B115" t="str">
            <v>50 Sq mm</v>
          </cell>
          <cell r="C115" t="str">
            <v>Nos.</v>
          </cell>
          <cell r="D115">
            <v>8.9700000000000006</v>
          </cell>
        </row>
        <row r="116">
          <cell r="A116">
            <v>7130354279</v>
          </cell>
          <cell r="B116" t="str">
            <v>70 Sq mm</v>
          </cell>
          <cell r="C116" t="str">
            <v>Nos.</v>
          </cell>
          <cell r="D116">
            <v>13.45</v>
          </cell>
        </row>
        <row r="117">
          <cell r="A117">
            <v>7130354280</v>
          </cell>
          <cell r="B117" t="str">
            <v>95 Sq mm</v>
          </cell>
          <cell r="C117" t="str">
            <v>Nos.</v>
          </cell>
          <cell r="D117">
            <v>16.8</v>
          </cell>
        </row>
        <row r="118">
          <cell r="A118">
            <v>7130354281</v>
          </cell>
          <cell r="B118" t="str">
            <v>120 Sq mm</v>
          </cell>
          <cell r="C118" t="str">
            <v>Nos.</v>
          </cell>
          <cell r="D118">
            <v>23.53</v>
          </cell>
        </row>
        <row r="119">
          <cell r="A119">
            <v>7130354282</v>
          </cell>
          <cell r="B119" t="str">
            <v>150 Sq mm</v>
          </cell>
          <cell r="C119" t="str">
            <v>Nos.</v>
          </cell>
          <cell r="D119">
            <v>26.89</v>
          </cell>
        </row>
        <row r="120">
          <cell r="A120">
            <v>7130354283</v>
          </cell>
          <cell r="B120" t="str">
            <v>185 Sq mm</v>
          </cell>
          <cell r="C120" t="str">
            <v>Nos.</v>
          </cell>
          <cell r="D120">
            <v>42.58</v>
          </cell>
        </row>
        <row r="121">
          <cell r="A121">
            <v>7130354284</v>
          </cell>
          <cell r="B121" t="str">
            <v>225 Sq mm</v>
          </cell>
          <cell r="C121" t="str">
            <v>Nos.</v>
          </cell>
          <cell r="D121">
            <v>48.17</v>
          </cell>
        </row>
        <row r="122">
          <cell r="A122">
            <v>7130354285</v>
          </cell>
          <cell r="B122" t="str">
            <v>240 Sq mm</v>
          </cell>
          <cell r="C122" t="str">
            <v>Nos.</v>
          </cell>
          <cell r="D122">
            <v>69.47</v>
          </cell>
        </row>
        <row r="123">
          <cell r="A123">
            <v>7130354286</v>
          </cell>
          <cell r="B123" t="str">
            <v>300 Sq mm</v>
          </cell>
          <cell r="C123" t="str">
            <v>Nos.</v>
          </cell>
          <cell r="D123">
            <v>81.8</v>
          </cell>
        </row>
        <row r="124">
          <cell r="A124">
            <v>7130354287</v>
          </cell>
          <cell r="B124" t="str">
            <v>400 Sq mm</v>
          </cell>
          <cell r="C124" t="str">
            <v>Nos.</v>
          </cell>
          <cell r="D124">
            <v>105.33</v>
          </cell>
        </row>
        <row r="125">
          <cell r="A125">
            <v>7130354442</v>
          </cell>
          <cell r="B125" t="str">
            <v>Pre-Insulated Bimetallic crimping lugs for Transformer connector</v>
          </cell>
          <cell r="C125" t="str">
            <v>Nos.</v>
          </cell>
          <cell r="D125">
            <v>682.19</v>
          </cell>
        </row>
        <row r="126">
          <cell r="A126">
            <v>7130390003</v>
          </cell>
          <cell r="B126" t="str">
            <v xml:space="preserve">Piercing connector suitable for 95- 16 sqmm to 10-2.5 sqmm. for street light and service connection. </v>
          </cell>
          <cell r="C126" t="str">
            <v>Nos.</v>
          </cell>
          <cell r="D126">
            <v>86.99</v>
          </cell>
        </row>
        <row r="127">
          <cell r="A127">
            <v>7130390004</v>
          </cell>
          <cell r="B127" t="str">
            <v xml:space="preserve">Piercing connector suitable for 95- 16 sqmm to 50-16 sqmm. cable for Distribution Box. </v>
          </cell>
          <cell r="C127" t="str">
            <v>Nos.</v>
          </cell>
          <cell r="D127">
            <v>113.32</v>
          </cell>
        </row>
        <row r="128">
          <cell r="A128">
            <v>7130390005</v>
          </cell>
          <cell r="B128" t="str">
            <v>Piercing connector suitable for 95- 16 sqmm to 95-16 sqmm. for Tee connection.</v>
          </cell>
          <cell r="C128" t="str">
            <v>Nos.</v>
          </cell>
          <cell r="D128">
            <v>157.94999999999999</v>
          </cell>
        </row>
        <row r="129">
          <cell r="A129">
            <v>7130390006</v>
          </cell>
          <cell r="B129" t="str">
            <v>Universal distribution connector</v>
          </cell>
          <cell r="C129" t="str">
            <v>Each</v>
          </cell>
          <cell r="D129">
            <v>123.62</v>
          </cell>
        </row>
        <row r="130">
          <cell r="A130">
            <v>7130390007</v>
          </cell>
          <cell r="B130" t="str">
            <v xml:space="preserve">Straight through joints </v>
          </cell>
          <cell r="C130" t="str">
            <v>Nos.</v>
          </cell>
          <cell r="D130">
            <v>174.7</v>
          </cell>
        </row>
        <row r="131">
          <cell r="A131">
            <v>7130390019</v>
          </cell>
          <cell r="B131" t="str">
            <v>End cap for 50/70 Sq.mm</v>
          </cell>
          <cell r="C131" t="str">
            <v>Nos.</v>
          </cell>
          <cell r="D131">
            <v>29.86</v>
          </cell>
        </row>
        <row r="132">
          <cell r="A132">
            <v>7130640040</v>
          </cell>
          <cell r="B132" t="str">
            <v>M.S. ANGLE 35 x 35 x 5 mm</v>
          </cell>
          <cell r="C132" t="str">
            <v>MT</v>
          </cell>
          <cell r="D132">
            <v>36566.400000000001</v>
          </cell>
        </row>
        <row r="133">
          <cell r="A133">
            <v>7130600023</v>
          </cell>
          <cell r="B133" t="str">
            <v>50 x 50 x 6 mm</v>
          </cell>
          <cell r="C133" t="str">
            <v>MT</v>
          </cell>
          <cell r="D133">
            <v>43121.82</v>
          </cell>
        </row>
        <row r="134">
          <cell r="A134">
            <v>7130600032</v>
          </cell>
          <cell r="B134" t="str">
            <v>65 x 65 x 6 mm</v>
          </cell>
          <cell r="C134" t="str">
            <v>MT</v>
          </cell>
          <cell r="D134">
            <v>43121.82</v>
          </cell>
        </row>
        <row r="135">
          <cell r="A135">
            <v>7130600051</v>
          </cell>
          <cell r="B135" t="str">
            <v>75 x 75 x 6 mm</v>
          </cell>
          <cell r="C135" t="str">
            <v>MT</v>
          </cell>
          <cell r="D135">
            <v>43121.82</v>
          </cell>
        </row>
        <row r="136">
          <cell r="A136">
            <v>7130600166</v>
          </cell>
          <cell r="B136" t="str">
            <v>75x40 mm</v>
          </cell>
          <cell r="C136" t="str">
            <v>MT</v>
          </cell>
          <cell r="D136">
            <v>43121.82</v>
          </cell>
        </row>
        <row r="137">
          <cell r="A137">
            <v>7130600173</v>
          </cell>
          <cell r="B137" t="str">
            <v>50x6 mm</v>
          </cell>
          <cell r="C137" t="str">
            <v>MT</v>
          </cell>
          <cell r="D137">
            <v>46927.14</v>
          </cell>
        </row>
        <row r="138">
          <cell r="A138">
            <v>7130600230</v>
          </cell>
          <cell r="B138" t="str">
            <v>100x50 mm</v>
          </cell>
          <cell r="C138" t="str">
            <v>MT</v>
          </cell>
          <cell r="D138">
            <v>43121.82</v>
          </cell>
        </row>
        <row r="139">
          <cell r="A139">
            <v>7130600495</v>
          </cell>
          <cell r="B139" t="str">
            <v>65x8 mm</v>
          </cell>
          <cell r="C139" t="str">
            <v>MT</v>
          </cell>
          <cell r="D139">
            <v>46927.14</v>
          </cell>
        </row>
        <row r="140">
          <cell r="A140">
            <v>7130600635</v>
          </cell>
          <cell r="B140" t="str">
            <v>125 x 70 mm</v>
          </cell>
          <cell r="C140" t="str">
            <v>MT</v>
          </cell>
          <cell r="D140">
            <v>39505.14</v>
          </cell>
        </row>
        <row r="141">
          <cell r="A141">
            <v>7130600675</v>
          </cell>
          <cell r="B141" t="str">
            <v>175 x 85 mm</v>
          </cell>
          <cell r="C141" t="str">
            <v>MT</v>
          </cell>
          <cell r="D141">
            <v>44915.519999999997</v>
          </cell>
        </row>
        <row r="142">
          <cell r="A142">
            <v>7130601070</v>
          </cell>
          <cell r="B142" t="str">
            <v>52 kgs per mtr/105 lbs yard</v>
          </cell>
          <cell r="C142" t="str">
            <v>MT</v>
          </cell>
          <cell r="D142">
            <v>52290.91</v>
          </cell>
        </row>
        <row r="143">
          <cell r="A143">
            <v>7130601072</v>
          </cell>
          <cell r="B143" t="str">
            <v>60 kgs per mtr</v>
          </cell>
          <cell r="C143" t="str">
            <v>MT</v>
          </cell>
          <cell r="D143">
            <v>52290.91</v>
          </cell>
        </row>
        <row r="144">
          <cell r="A144">
            <v>7130601958</v>
          </cell>
          <cell r="B144" t="str">
            <v xml:space="preserve"> 37.1 Kg/Mtr.; 13 Mtr. Length</v>
          </cell>
          <cell r="C144" t="str">
            <v>MT</v>
          </cell>
          <cell r="D144">
            <v>53879.18</v>
          </cell>
        </row>
        <row r="145">
          <cell r="A145">
            <v>7130601965</v>
          </cell>
          <cell r="B145" t="str">
            <v xml:space="preserve"> 37.1 Kg/Mtr.; 11 Mtr. Length</v>
          </cell>
          <cell r="C145" t="str">
            <v>MT</v>
          </cell>
          <cell r="D145">
            <v>53879.18</v>
          </cell>
        </row>
        <row r="146">
          <cell r="A146">
            <v>7130610206</v>
          </cell>
          <cell r="B146" t="str">
            <v>Barbed wire</v>
          </cell>
          <cell r="C146" t="str">
            <v>MT</v>
          </cell>
          <cell r="D146">
            <v>78501.83</v>
          </cell>
        </row>
        <row r="147">
          <cell r="A147">
            <v>7130620013</v>
          </cell>
          <cell r="B147" t="str">
            <v>I-Bolt (big size)</v>
          </cell>
          <cell r="C147" t="str">
            <v>No</v>
          </cell>
          <cell r="D147">
            <v>128.08000000000001</v>
          </cell>
        </row>
        <row r="148">
          <cell r="A148">
            <v>7130620049</v>
          </cell>
          <cell r="B148" t="str">
            <v>12x65 mm</v>
          </cell>
          <cell r="C148" t="str">
            <v>Kg</v>
          </cell>
          <cell r="D148">
            <v>71.59</v>
          </cell>
        </row>
        <row r="149">
          <cell r="A149">
            <v>7130620133</v>
          </cell>
          <cell r="B149" t="str">
            <v>16x40 mm</v>
          </cell>
          <cell r="C149" t="str">
            <v>Kg</v>
          </cell>
          <cell r="D149">
            <v>99.03</v>
          </cell>
        </row>
        <row r="150">
          <cell r="A150">
            <v>7130620140</v>
          </cell>
          <cell r="B150" t="str">
            <v>16x65 mm</v>
          </cell>
          <cell r="C150" t="str">
            <v>Kg</v>
          </cell>
          <cell r="D150">
            <v>99.03</v>
          </cell>
        </row>
        <row r="151">
          <cell r="A151">
            <v>7130620573</v>
          </cell>
          <cell r="B151" t="str">
            <v>12x100 mm</v>
          </cell>
          <cell r="C151" t="str">
            <v>Kg</v>
          </cell>
          <cell r="D151">
            <v>71.59</v>
          </cell>
        </row>
        <row r="152">
          <cell r="A152">
            <v>7130620575</v>
          </cell>
          <cell r="B152" t="str">
            <v>12x120 mm</v>
          </cell>
          <cell r="C152" t="str">
            <v>Kg</v>
          </cell>
          <cell r="D152">
            <v>72.78</v>
          </cell>
        </row>
        <row r="153">
          <cell r="A153">
            <v>7130620577</v>
          </cell>
          <cell r="B153" t="str">
            <v>12x140 mm</v>
          </cell>
          <cell r="C153" t="str">
            <v>Kg</v>
          </cell>
          <cell r="D153">
            <v>72.78</v>
          </cell>
        </row>
        <row r="154">
          <cell r="A154">
            <v>7130620609</v>
          </cell>
          <cell r="B154" t="str">
            <v>16x40 mm</v>
          </cell>
          <cell r="C154" t="str">
            <v>Kg</v>
          </cell>
          <cell r="D154">
            <v>71.59</v>
          </cell>
        </row>
        <row r="155">
          <cell r="A155">
            <v>7130620614</v>
          </cell>
          <cell r="B155" t="str">
            <v>16x65 mm</v>
          </cell>
          <cell r="C155" t="str">
            <v>Kg</v>
          </cell>
          <cell r="D155">
            <v>70.400000000000006</v>
          </cell>
        </row>
        <row r="156">
          <cell r="A156">
            <v>7130620619</v>
          </cell>
          <cell r="B156" t="str">
            <v>16x90 mm</v>
          </cell>
          <cell r="C156" t="str">
            <v>Kg</v>
          </cell>
          <cell r="D156">
            <v>70.400000000000006</v>
          </cell>
        </row>
        <row r="157">
          <cell r="A157">
            <v>7130620621</v>
          </cell>
          <cell r="B157" t="str">
            <v>16x100 mm</v>
          </cell>
          <cell r="C157" t="str">
            <v>Kg</v>
          </cell>
          <cell r="D157">
            <v>69.2</v>
          </cell>
        </row>
        <row r="158">
          <cell r="A158">
            <v>7130620625</v>
          </cell>
          <cell r="B158" t="str">
            <v>16x140 mm</v>
          </cell>
          <cell r="C158" t="str">
            <v>Kg</v>
          </cell>
          <cell r="D158">
            <v>69.2</v>
          </cell>
        </row>
        <row r="159">
          <cell r="A159">
            <v>7130620627</v>
          </cell>
          <cell r="B159" t="str">
            <v>16x160 mm</v>
          </cell>
          <cell r="C159" t="str">
            <v>Kg</v>
          </cell>
          <cell r="D159">
            <v>69.2</v>
          </cell>
        </row>
        <row r="160">
          <cell r="A160">
            <v>7130620631</v>
          </cell>
          <cell r="B160" t="str">
            <v>16x200 mm</v>
          </cell>
          <cell r="C160" t="str">
            <v>Kg</v>
          </cell>
          <cell r="D160">
            <v>69.2</v>
          </cell>
        </row>
        <row r="161">
          <cell r="A161">
            <v>7130620636</v>
          </cell>
          <cell r="B161" t="str">
            <v>16x300 mm</v>
          </cell>
          <cell r="C161" t="str">
            <v>Kg</v>
          </cell>
          <cell r="D161">
            <v>69.2</v>
          </cell>
        </row>
        <row r="162">
          <cell r="A162">
            <v>7130620637</v>
          </cell>
          <cell r="B162" t="str">
            <v>16x250 mm</v>
          </cell>
          <cell r="C162" t="str">
            <v>Kg</v>
          </cell>
          <cell r="D162">
            <v>69.2</v>
          </cell>
        </row>
        <row r="163">
          <cell r="A163">
            <v>7130620713</v>
          </cell>
          <cell r="B163" t="str">
            <v>20x75 mm</v>
          </cell>
          <cell r="C163" t="str">
            <v>Kg</v>
          </cell>
          <cell r="D163">
            <v>69.2</v>
          </cell>
        </row>
        <row r="164">
          <cell r="A164">
            <v>7130620716</v>
          </cell>
          <cell r="B164" t="str">
            <v>20x90 mm</v>
          </cell>
          <cell r="C164" t="str">
            <v>Kg</v>
          </cell>
          <cell r="D164">
            <v>69.2</v>
          </cell>
        </row>
        <row r="165">
          <cell r="A165">
            <v>7130620719</v>
          </cell>
          <cell r="B165" t="str">
            <v>20x110 mm</v>
          </cell>
          <cell r="C165" t="str">
            <v>Kg</v>
          </cell>
          <cell r="D165">
            <v>69.2</v>
          </cell>
        </row>
        <row r="166">
          <cell r="A166">
            <v>7130620829</v>
          </cell>
          <cell r="B166" t="str">
            <v>24x120 mm</v>
          </cell>
          <cell r="C166" t="str">
            <v>Kg</v>
          </cell>
          <cell r="D166">
            <v>69.2</v>
          </cell>
        </row>
        <row r="167">
          <cell r="A167">
            <v>7130621892</v>
          </cell>
          <cell r="B167" t="str">
            <v>Foundation bolt</v>
          </cell>
          <cell r="C167" t="str">
            <v>No</v>
          </cell>
          <cell r="D167">
            <v>428.75</v>
          </cell>
        </row>
        <row r="168">
          <cell r="A168">
            <v>7130622922</v>
          </cell>
          <cell r="B168" t="str">
            <v>G.I. Spring Washer</v>
          </cell>
          <cell r="C168" t="str">
            <v>Kg</v>
          </cell>
          <cell r="D168">
            <v>153.83000000000001</v>
          </cell>
        </row>
        <row r="169">
          <cell r="A169">
            <v>7130640027</v>
          </cell>
          <cell r="B169" t="str">
            <v>G.I. Pipe 200 mm for 400 sqmm cable of dia 105 mm</v>
          </cell>
          <cell r="C169" t="str">
            <v>RM</v>
          </cell>
          <cell r="D169">
            <v>1113.58</v>
          </cell>
        </row>
        <row r="170">
          <cell r="A170">
            <v>7130640028</v>
          </cell>
          <cell r="B170" t="str">
            <v>G.I. bend 200 mm</v>
          </cell>
          <cell r="C170" t="str">
            <v>Nos.</v>
          </cell>
          <cell r="D170">
            <v>964.85</v>
          </cell>
        </row>
        <row r="171">
          <cell r="A171">
            <v>7130640029</v>
          </cell>
          <cell r="B171" t="str">
            <v>Caping of HDPE Pipe on both end of pipe with concreting and bricks work.</v>
          </cell>
          <cell r="C171" t="str">
            <v>Cmt</v>
          </cell>
          <cell r="D171">
            <v>3733.72</v>
          </cell>
        </row>
        <row r="172">
          <cell r="A172">
            <v>7130640030</v>
          </cell>
          <cell r="B172" t="str">
            <v>Caping of RCC Pipe on both end of pipe with Concreting and Bricks work</v>
          </cell>
          <cell r="C172" t="str">
            <v>Cmt</v>
          </cell>
          <cell r="D172">
            <v>3734.11</v>
          </cell>
        </row>
        <row r="173">
          <cell r="A173">
            <v>7130640031</v>
          </cell>
          <cell r="B173" t="str">
            <v>RCC Pipe Type NP-3 (2.5 mtr long) on first class bedding - 600 mm</v>
          </cell>
          <cell r="C173" t="str">
            <v>RM</v>
          </cell>
          <cell r="D173">
            <v>2459</v>
          </cell>
        </row>
        <row r="174">
          <cell r="A174">
            <v>7130640036</v>
          </cell>
          <cell r="B174" t="str">
            <v>RCC Pipe Type NP-3 (2.5 mtr long) on first class bedding - 900 mm</v>
          </cell>
          <cell r="C174" t="str">
            <v>RM</v>
          </cell>
          <cell r="D174">
            <v>4874</v>
          </cell>
        </row>
        <row r="175">
          <cell r="A175">
            <v>7130640037</v>
          </cell>
          <cell r="B175" t="str">
            <v>M.S.Pipe 200 mm dia with collars</v>
          </cell>
          <cell r="C175" t="str">
            <v>RM (medium)</v>
          </cell>
          <cell r="D175">
            <v>1369.05</v>
          </cell>
        </row>
        <row r="176">
          <cell r="A176">
            <v>7130640038</v>
          </cell>
          <cell r="B176" t="str">
            <v>M.S.Pipe 200 mm dia with collars</v>
          </cell>
          <cell r="C176" t="str">
            <v>RM (light)</v>
          </cell>
          <cell r="D176">
            <v>1069.1600000000001</v>
          </cell>
        </row>
        <row r="177">
          <cell r="A177">
            <v>7130640171</v>
          </cell>
          <cell r="B177" t="str">
            <v>G.I. Bend 40 mm</v>
          </cell>
          <cell r="C177" t="str">
            <v>Each</v>
          </cell>
          <cell r="D177">
            <v>107.48</v>
          </cell>
        </row>
        <row r="178">
          <cell r="A178">
            <v>7130641396</v>
          </cell>
          <cell r="B178" t="str">
            <v>Gl Pipe 40 mm</v>
          </cell>
          <cell r="C178" t="str">
            <v>Per Mtr</v>
          </cell>
          <cell r="D178">
            <v>222.08</v>
          </cell>
        </row>
        <row r="179">
          <cell r="A179">
            <v>7130642039</v>
          </cell>
          <cell r="B179" t="str">
            <v>GI earthing pipe of 40 mm dia 3.04 mtr long with 12 mm hole at 18 places at equal distance trapered casing at lower end .</v>
          </cell>
          <cell r="C179" t="str">
            <v>No</v>
          </cell>
          <cell r="D179">
            <v>876.17</v>
          </cell>
        </row>
        <row r="180">
          <cell r="A180">
            <v>7130642041</v>
          </cell>
          <cell r="B180" t="str">
            <v xml:space="preserve">25 mm dia 2500 mm long GI rod earth electrodes </v>
          </cell>
          <cell r="C180" t="str">
            <v>No</v>
          </cell>
          <cell r="D180">
            <v>4453.22</v>
          </cell>
        </row>
        <row r="181">
          <cell r="A181">
            <v>7130650001</v>
          </cell>
          <cell r="B181" t="str">
            <v>Providing, Fabricating and fixing 8 SWG Chain link fencing 75 x 75 mm Size Gl Chain link Mesh fencing made out of 65 x 65 x 6 mm MS angle as per drawing no. 04-01/ST/62 R2 Date 05.06.2007</v>
          </cell>
          <cell r="C181" t="str">
            <v>RM</v>
          </cell>
          <cell r="D181">
            <v>2024.88</v>
          </cell>
        </row>
        <row r="182">
          <cell r="A182">
            <v>7130670027</v>
          </cell>
          <cell r="B182" t="str">
            <v>Wall mounting type holder for Hydrometer</v>
          </cell>
          <cell r="C182" t="str">
            <v>Nos.</v>
          </cell>
          <cell r="D182">
            <v>138</v>
          </cell>
        </row>
        <row r="183">
          <cell r="A183">
            <v>7130797532</v>
          </cell>
          <cell r="B183" t="str">
            <v xml:space="preserve">Anchor clamp assembly (consisting of GI Pole Clamp, GI Flat type I-hook &amp; Nylon Cable tie). </v>
          </cell>
          <cell r="C183" t="str">
            <v>Nos.</v>
          </cell>
          <cell r="D183">
            <v>609.82000000000005</v>
          </cell>
        </row>
        <row r="184">
          <cell r="A184">
            <v>7130797533</v>
          </cell>
          <cell r="B184" t="str">
            <v xml:space="preserve">Suspension clamp assembly (consisting of GI Pole Clamp, GI Flat type I-hook &amp; Nylon Cable tie). </v>
          </cell>
          <cell r="C184" t="str">
            <v>Nos.</v>
          </cell>
          <cell r="D184">
            <v>442.63</v>
          </cell>
        </row>
        <row r="185">
          <cell r="A185">
            <v>7130800012</v>
          </cell>
          <cell r="B185" t="str">
            <v>140 Kg; 8.0 Mtr long</v>
          </cell>
          <cell r="C185" t="str">
            <v>Each</v>
          </cell>
          <cell r="D185">
            <v>2255.1999999999998</v>
          </cell>
        </row>
        <row r="186">
          <cell r="A186">
            <v>7130800014</v>
          </cell>
          <cell r="B186" t="str">
            <v>410-SP-29, 9 Mtrs. Long.</v>
          </cell>
          <cell r="C186" t="str">
            <v>Each</v>
          </cell>
        </row>
        <row r="187">
          <cell r="A187">
            <v>7130800033</v>
          </cell>
          <cell r="B187" t="str">
            <v>280 Kg; 9.1 Mtr long</v>
          </cell>
          <cell r="C187" t="str">
            <v>Each</v>
          </cell>
          <cell r="D187">
            <v>4402.6499999999996</v>
          </cell>
        </row>
        <row r="188">
          <cell r="A188">
            <v>7130800068</v>
          </cell>
          <cell r="B188" t="str">
            <v>410-SP-60, 12 Mtrs. Long.</v>
          </cell>
          <cell r="C188" t="str">
            <v>Each</v>
          </cell>
        </row>
        <row r="189">
          <cell r="A189">
            <v>7130800672</v>
          </cell>
          <cell r="B189" t="str">
            <v>350 Kg; 7.0 Mtr long</v>
          </cell>
          <cell r="C189" t="str">
            <v>Each</v>
          </cell>
        </row>
        <row r="190">
          <cell r="A190">
            <v>7130810005</v>
          </cell>
          <cell r="B190" t="str">
            <v>Through Bolt</v>
          </cell>
          <cell r="C190" t="str">
            <v>No</v>
          </cell>
          <cell r="D190">
            <v>90.09</v>
          </cell>
        </row>
        <row r="191">
          <cell r="A191">
            <v>7130810006</v>
          </cell>
          <cell r="B191" t="str">
            <v>D.C. Cross arm 3.8 Mtr 100 x 50 mm.</v>
          </cell>
          <cell r="C191" t="str">
            <v>Set</v>
          </cell>
          <cell r="D191">
            <v>7091.89</v>
          </cell>
        </row>
        <row r="192">
          <cell r="A192">
            <v>7130810026</v>
          </cell>
          <cell r="B192" t="str">
            <v>Stay clamp for 140 kG PCC Pole</v>
          </cell>
          <cell r="C192" t="str">
            <v>Pair</v>
          </cell>
          <cell r="D192">
            <v>160.97</v>
          </cell>
        </row>
        <row r="193">
          <cell r="A193">
            <v>7130810026</v>
          </cell>
          <cell r="B193" t="str">
            <v>Stay clamp HT per pair</v>
          </cell>
          <cell r="C193" t="str">
            <v>Pair</v>
          </cell>
          <cell r="D193">
            <v>300.41000000000003</v>
          </cell>
        </row>
        <row r="194">
          <cell r="A194">
            <v>7130810060</v>
          </cell>
          <cell r="B194" t="str">
            <v>LT U CLAMP</v>
          </cell>
          <cell r="C194" t="str">
            <v>No.</v>
          </cell>
          <cell r="D194">
            <v>80.48</v>
          </cell>
        </row>
        <row r="195">
          <cell r="A195">
            <v>7130810076</v>
          </cell>
          <cell r="B195" t="str">
            <v>Strain Plate (50x6 mm) for 11 kV</v>
          </cell>
          <cell r="C195" t="str">
            <v>No.</v>
          </cell>
          <cell r="D195">
            <v>73.23</v>
          </cell>
        </row>
        <row r="196">
          <cell r="A196">
            <v>7130810077</v>
          </cell>
          <cell r="B196" t="str">
            <v>Pole Clamp</v>
          </cell>
          <cell r="C196" t="str">
            <v>No.</v>
          </cell>
          <cell r="D196">
            <v>447.76</v>
          </cell>
        </row>
        <row r="197">
          <cell r="A197">
            <v>7130810102</v>
          </cell>
          <cell r="B197" t="str">
            <v>Service Ring</v>
          </cell>
          <cell r="C197" t="str">
            <v>No.</v>
          </cell>
          <cell r="D197">
            <v>355.82</v>
          </cell>
        </row>
        <row r="198">
          <cell r="A198">
            <v>7130810193</v>
          </cell>
          <cell r="B198" t="str">
            <v>Stay Clamp for 280 kG. PCC Pole</v>
          </cell>
          <cell r="C198" t="str">
            <v>Pair</v>
          </cell>
          <cell r="D198">
            <v>300.41000000000003</v>
          </cell>
        </row>
        <row r="199">
          <cell r="A199">
            <v>7130810201</v>
          </cell>
          <cell r="B199" t="str">
            <v>Stay Clamp Rail "A" type</v>
          </cell>
          <cell r="C199" t="str">
            <v>Pair</v>
          </cell>
          <cell r="D199">
            <v>319.69</v>
          </cell>
        </row>
        <row r="200">
          <cell r="A200">
            <v>7130810216</v>
          </cell>
          <cell r="B200" t="str">
            <v>Stay Clamp for R.S.Joist "A" type</v>
          </cell>
          <cell r="C200" t="str">
            <v>Pair</v>
          </cell>
          <cell r="D200">
            <v>319.69</v>
          </cell>
        </row>
        <row r="201">
          <cell r="A201">
            <v>7130810251</v>
          </cell>
          <cell r="B201" t="str">
            <v>Stay Clamp Rail "B" type</v>
          </cell>
          <cell r="C201" t="str">
            <v>Pair</v>
          </cell>
          <cell r="D201">
            <v>319.69</v>
          </cell>
        </row>
        <row r="202">
          <cell r="A202">
            <v>7130810361</v>
          </cell>
          <cell r="B202" t="str">
            <v>Back Clamp Rail for H-Beam</v>
          </cell>
          <cell r="C202" t="str">
            <v>Pair</v>
          </cell>
          <cell r="D202">
            <v>319.69</v>
          </cell>
        </row>
        <row r="203">
          <cell r="A203">
            <v>7130810413</v>
          </cell>
          <cell r="B203" t="str">
            <v>L.T. 3 Pin Cross Arm 50x50x6 mm</v>
          </cell>
          <cell r="C203" t="str">
            <v>No.</v>
          </cell>
          <cell r="D203">
            <v>643.77</v>
          </cell>
        </row>
        <row r="204">
          <cell r="A204">
            <v>7130810441</v>
          </cell>
          <cell r="B204" t="str">
            <v>L.T. 4 Pin Cross Arm 50x50x6 mm</v>
          </cell>
          <cell r="C204" t="str">
            <v>No.</v>
          </cell>
          <cell r="D204">
            <v>766.7</v>
          </cell>
        </row>
        <row r="205">
          <cell r="A205">
            <v>7130810461</v>
          </cell>
          <cell r="B205" t="str">
            <v>L.T. 5 Pin Cross Arm 50x50x6 mm</v>
          </cell>
          <cell r="C205" t="str">
            <v>No.</v>
          </cell>
          <cell r="D205">
            <v>889.61</v>
          </cell>
        </row>
        <row r="206">
          <cell r="A206">
            <v>7130810495</v>
          </cell>
          <cell r="B206" t="str">
            <v>11 kV Cross Arm Cleat type</v>
          </cell>
          <cell r="C206" t="str">
            <v>No.</v>
          </cell>
          <cell r="D206">
            <v>1091.69</v>
          </cell>
        </row>
        <row r="207">
          <cell r="A207">
            <v>7130810509</v>
          </cell>
          <cell r="B207" t="str">
            <v>D.O. Mounting Channel 75x40 mm</v>
          </cell>
          <cell r="C207" t="str">
            <v>No.</v>
          </cell>
          <cell r="D207">
            <v>1730.26</v>
          </cell>
        </row>
        <row r="208">
          <cell r="A208">
            <v>7130810511</v>
          </cell>
          <cell r="B208" t="str">
            <v>11 kV Guarding Channel 100x50 mm</v>
          </cell>
          <cell r="C208" t="str">
            <v>Set</v>
          </cell>
          <cell r="D208">
            <v>2588.62</v>
          </cell>
        </row>
        <row r="209">
          <cell r="A209">
            <v>7130810512</v>
          </cell>
          <cell r="B209" t="str">
            <v>D.C.Cross arm 4' Centre 100x50 mm Channel 2 Nos.</v>
          </cell>
          <cell r="C209" t="str">
            <v>Set</v>
          </cell>
          <cell r="D209">
            <v>4104.29</v>
          </cell>
        </row>
        <row r="210">
          <cell r="A210">
            <v>7130810512</v>
          </cell>
          <cell r="B210" t="str">
            <v xml:space="preserve">D.C.Cross arm 4' Centre 75x40 mm Channel </v>
          </cell>
          <cell r="C210" t="str">
            <v>Set</v>
          </cell>
          <cell r="D210">
            <v>2981.34</v>
          </cell>
        </row>
        <row r="211">
          <cell r="A211">
            <v>7130810512</v>
          </cell>
          <cell r="B211" t="str">
            <v xml:space="preserve">D.C.Cross arm 4' Centre Angle 100x100x6 mm  </v>
          </cell>
          <cell r="C211" t="str">
            <v>Set</v>
          </cell>
          <cell r="D211">
            <v>4189.72</v>
          </cell>
        </row>
        <row r="212">
          <cell r="A212">
            <v>7130810517</v>
          </cell>
          <cell r="B212" t="str">
            <v>D.C.Cross arm 8' Centre 100x50 mm  Channel</v>
          </cell>
          <cell r="C212" t="str">
            <v>Set</v>
          </cell>
          <cell r="D212">
            <v>4736.6099999999997</v>
          </cell>
        </row>
        <row r="213">
          <cell r="A213">
            <v>7130810595</v>
          </cell>
          <cell r="B213" t="str">
            <v>33 kV Cross Arm 75x75x6 mm</v>
          </cell>
          <cell r="C213" t="str">
            <v>No.</v>
          </cell>
          <cell r="D213">
            <v>2429.2399999999998</v>
          </cell>
        </row>
        <row r="214">
          <cell r="A214">
            <v>7130810608</v>
          </cell>
          <cell r="B214" t="str">
            <v>D.C.Cross arm 5' Centre 100x50 mm M.S.Channel</v>
          </cell>
          <cell r="C214" t="str">
            <v>Set</v>
          </cell>
          <cell r="D214">
            <v>5601.21</v>
          </cell>
        </row>
        <row r="215">
          <cell r="A215">
            <v>7130810624</v>
          </cell>
          <cell r="B215" t="str">
            <v>Strain Plate (65x8 mm) for 33 kV</v>
          </cell>
          <cell r="C215" t="str">
            <v>No.</v>
          </cell>
          <cell r="D215">
            <v>96.9</v>
          </cell>
        </row>
        <row r="216">
          <cell r="A216">
            <v>7130810676</v>
          </cell>
          <cell r="B216" t="str">
            <v>33 kV Top Channel 75x75x6 mm</v>
          </cell>
          <cell r="C216" t="str">
            <v>No.</v>
          </cell>
          <cell r="D216">
            <v>404.18</v>
          </cell>
        </row>
        <row r="217">
          <cell r="A217">
            <v>7130810679</v>
          </cell>
          <cell r="B217" t="str">
            <v>11 kV Top Clamp Angle type 65x65x6 mm</v>
          </cell>
          <cell r="C217" t="str">
            <v>No.</v>
          </cell>
          <cell r="D217">
            <v>306.26</v>
          </cell>
        </row>
        <row r="218">
          <cell r="A218">
            <v>7130810681</v>
          </cell>
          <cell r="B218" t="str">
            <v>Single Pole Cut Point Fitting 100x50 mm</v>
          </cell>
          <cell r="C218" t="str">
            <v>Set</v>
          </cell>
          <cell r="D218">
            <v>3361.56</v>
          </cell>
        </row>
        <row r="219">
          <cell r="A219">
            <v>7130810684</v>
          </cell>
          <cell r="B219" t="str">
            <v>D.C.Cross Arm 5.2 Mtr. Channel</v>
          </cell>
          <cell r="C219" t="str">
            <v>No.</v>
          </cell>
          <cell r="D219">
            <v>8809.64</v>
          </cell>
        </row>
        <row r="220">
          <cell r="A220">
            <v>7130810692</v>
          </cell>
          <cell r="B220" t="str">
            <v>Stay Clamp Rail for H-Beam</v>
          </cell>
          <cell r="C220" t="str">
            <v>Pair</v>
          </cell>
          <cell r="D220">
            <v>333.29</v>
          </cell>
        </row>
        <row r="221">
          <cell r="A221">
            <v>7130820008</v>
          </cell>
          <cell r="B221" t="str">
            <v>11 kV Pin insulator with Pin</v>
          </cell>
          <cell r="C221" t="str">
            <v>Each</v>
          </cell>
          <cell r="D221">
            <v>132.09</v>
          </cell>
        </row>
        <row r="222">
          <cell r="A222">
            <v>7130820009</v>
          </cell>
          <cell r="B222" t="str">
            <v>33 kV Pin insulator with Pin</v>
          </cell>
          <cell r="C222" t="str">
            <v>Each</v>
          </cell>
          <cell r="D222">
            <v>325.76</v>
          </cell>
        </row>
        <row r="223">
          <cell r="A223">
            <v>7130820010</v>
          </cell>
          <cell r="B223" t="str">
            <v>11 kV Disc Insulator</v>
          </cell>
          <cell r="C223" t="str">
            <v>Each</v>
          </cell>
          <cell r="D223">
            <v>119.1</v>
          </cell>
        </row>
        <row r="224">
          <cell r="A224">
            <v>7130820011</v>
          </cell>
          <cell r="B224" t="str">
            <v>33 kV Composite Disc insulator</v>
          </cell>
          <cell r="C224" t="str">
            <v>Each</v>
          </cell>
          <cell r="D224">
            <v>219.41</v>
          </cell>
        </row>
        <row r="225">
          <cell r="A225">
            <v>7130820018</v>
          </cell>
          <cell r="B225" t="str">
            <v>Split insulator</v>
          </cell>
          <cell r="C225" t="str">
            <v>Pair</v>
          </cell>
          <cell r="D225">
            <v>4.18</v>
          </cell>
        </row>
        <row r="226">
          <cell r="A226">
            <v>7130820026</v>
          </cell>
          <cell r="B226" t="str">
            <v>11 kV Post Insulator</v>
          </cell>
          <cell r="C226" t="str">
            <v>Nos.</v>
          </cell>
          <cell r="D226">
            <v>462.33</v>
          </cell>
        </row>
        <row r="227">
          <cell r="A227">
            <v>7130820027</v>
          </cell>
          <cell r="B227" t="str">
            <v>33 kV Post Insulator</v>
          </cell>
          <cell r="C227" t="str">
            <v>Nos.</v>
          </cell>
          <cell r="D227">
            <v>1890.72</v>
          </cell>
        </row>
        <row r="228">
          <cell r="A228">
            <v>7130820029</v>
          </cell>
          <cell r="B228" t="str">
            <v>Cable tie for AB Cable</v>
          </cell>
          <cell r="C228" t="str">
            <v>Each</v>
          </cell>
          <cell r="D228">
            <v>33.18</v>
          </cell>
        </row>
        <row r="229">
          <cell r="A229">
            <v>7130820030</v>
          </cell>
          <cell r="B229" t="str">
            <v xml:space="preserve">Disc insulator </v>
          </cell>
          <cell r="C229" t="str">
            <v>Each</v>
          </cell>
          <cell r="D229">
            <v>237.19</v>
          </cell>
        </row>
        <row r="230">
          <cell r="A230">
            <v>7130820071</v>
          </cell>
          <cell r="B230" t="str">
            <v>11 kV Pin insulator</v>
          </cell>
          <cell r="C230" t="str">
            <v>Each</v>
          </cell>
          <cell r="D230">
            <v>46.65</v>
          </cell>
        </row>
        <row r="231">
          <cell r="A231">
            <v>7130820075</v>
          </cell>
          <cell r="B231" t="str">
            <v xml:space="preserve">33 kV Pin insulator </v>
          </cell>
          <cell r="C231" t="str">
            <v>Each</v>
          </cell>
          <cell r="D231">
            <v>237.98</v>
          </cell>
        </row>
        <row r="232">
          <cell r="A232">
            <v>7130820101</v>
          </cell>
          <cell r="B232" t="str">
            <v>65 x 50 mm.</v>
          </cell>
          <cell r="C232" t="str">
            <v>Each</v>
          </cell>
          <cell r="D232">
            <v>11.68</v>
          </cell>
        </row>
        <row r="233">
          <cell r="A233">
            <v>7130820106</v>
          </cell>
          <cell r="B233" t="str">
            <v>90 x 75 mm.</v>
          </cell>
          <cell r="C233" t="str">
            <v>Each</v>
          </cell>
          <cell r="D233">
            <v>13.06</v>
          </cell>
        </row>
        <row r="234">
          <cell r="A234">
            <v>7130820117</v>
          </cell>
          <cell r="B234" t="str">
            <v>Stay insulator</v>
          </cell>
          <cell r="C234" t="str">
            <v>Each</v>
          </cell>
          <cell r="D234">
            <v>11.13</v>
          </cell>
        </row>
        <row r="235">
          <cell r="A235">
            <v>7130820155</v>
          </cell>
          <cell r="B235" t="str">
            <v>GI Pin for 11 kV Pin insulator.</v>
          </cell>
          <cell r="C235" t="str">
            <v>Each</v>
          </cell>
          <cell r="D235">
            <v>73.59</v>
          </cell>
        </row>
        <row r="236">
          <cell r="A236">
            <v>7130820158</v>
          </cell>
          <cell r="B236" t="str">
            <v>GI Pin for 33 kV Pin insulator.</v>
          </cell>
          <cell r="C236" t="str">
            <v>Each</v>
          </cell>
          <cell r="D236">
            <v>244.88</v>
          </cell>
        </row>
        <row r="237">
          <cell r="A237">
            <v>7130820201</v>
          </cell>
          <cell r="B237" t="str">
            <v>Aluminium bobbin.</v>
          </cell>
          <cell r="C237" t="str">
            <v>Each</v>
          </cell>
          <cell r="D237">
            <v>36.74</v>
          </cell>
        </row>
        <row r="238">
          <cell r="A238">
            <v>7130820206</v>
          </cell>
          <cell r="B238" t="str">
            <v>For 65 x 50 mm insulators</v>
          </cell>
          <cell r="C238" t="str">
            <v>Each</v>
          </cell>
          <cell r="D238">
            <v>36.840000000000003</v>
          </cell>
        </row>
        <row r="239">
          <cell r="A239">
            <v>7130820216</v>
          </cell>
          <cell r="B239" t="str">
            <v>For 90 x 75 mm insulators</v>
          </cell>
          <cell r="C239" t="str">
            <v>Each</v>
          </cell>
          <cell r="D239">
            <v>41.94</v>
          </cell>
        </row>
        <row r="240">
          <cell r="A240">
            <v>7130820241</v>
          </cell>
          <cell r="B240" t="str">
            <v>Strain H/W up to Rabbit.</v>
          </cell>
          <cell r="C240" t="str">
            <v>Each</v>
          </cell>
          <cell r="D240">
            <v>123.43</v>
          </cell>
        </row>
        <row r="241">
          <cell r="A241">
            <v>7130820248</v>
          </cell>
          <cell r="B241" t="str">
            <v>Strain H/W for Raccoon &amp; Dog.</v>
          </cell>
          <cell r="C241" t="str">
            <v>Each</v>
          </cell>
          <cell r="D241">
            <v>256.44</v>
          </cell>
        </row>
        <row r="242">
          <cell r="A242">
            <v>7130820312</v>
          </cell>
          <cell r="B242" t="str">
            <v>Suspension H/W suitable for Panther Conductor.</v>
          </cell>
          <cell r="C242" t="str">
            <v>Set</v>
          </cell>
          <cell r="D242">
            <v>2197.2800000000002</v>
          </cell>
        </row>
        <row r="243">
          <cell r="A243">
            <v>7130830006</v>
          </cell>
          <cell r="B243" t="str">
            <v>Aluminium binding wire and tape.</v>
          </cell>
          <cell r="C243" t="str">
            <v>Kg</v>
          </cell>
          <cell r="D243">
            <v>160.41</v>
          </cell>
        </row>
        <row r="244">
          <cell r="A244">
            <v>7130830025</v>
          </cell>
          <cell r="B244" t="str">
            <v>0.02 Sq.inch (20/22 Sqmm Al. Eq.) (Squirrel)</v>
          </cell>
          <cell r="C244" t="str">
            <v>Km</v>
          </cell>
        </row>
        <row r="245">
          <cell r="A245">
            <v>7130830026</v>
          </cell>
          <cell r="B245" t="str">
            <v>0.03 Sq.inch (30/34 Sqmm Al. Eq.) (Weasel)</v>
          </cell>
          <cell r="C245" t="str">
            <v>Km</v>
          </cell>
        </row>
        <row r="246">
          <cell r="A246">
            <v>7130830027</v>
          </cell>
          <cell r="B246" t="str">
            <v>0.05 Sq.inch (50/55 Sqmm Al. Eq.) (Rabbit)</v>
          </cell>
          <cell r="C246" t="str">
            <v>Km</v>
          </cell>
        </row>
        <row r="247">
          <cell r="A247">
            <v>7130830028</v>
          </cell>
          <cell r="B247" t="str">
            <v>0.075 Sq.inch (80 Sqmm Al. Eq.) (Raccoon)</v>
          </cell>
          <cell r="C247" t="str">
            <v>Km</v>
          </cell>
        </row>
        <row r="248">
          <cell r="A248">
            <v>7130830050</v>
          </cell>
          <cell r="B248" t="str">
            <v>Jointing sleeve for Raccoon Conductor.</v>
          </cell>
          <cell r="C248" t="str">
            <v>Each</v>
          </cell>
          <cell r="D248">
            <v>37.29</v>
          </cell>
        </row>
        <row r="249">
          <cell r="A249">
            <v>7130830051</v>
          </cell>
          <cell r="B249" t="str">
            <v>Jointing sleeve for Dog Conductor.</v>
          </cell>
          <cell r="C249" t="str">
            <v>Each</v>
          </cell>
          <cell r="D249">
            <v>145.57</v>
          </cell>
        </row>
        <row r="250">
          <cell r="A250">
            <v>7130830052</v>
          </cell>
          <cell r="B250" t="str">
            <v>Bimetallic clamp for Power Transformer</v>
          </cell>
          <cell r="C250" t="str">
            <v>Each</v>
          </cell>
          <cell r="D250">
            <v>671.36</v>
          </cell>
        </row>
        <row r="251">
          <cell r="A251">
            <v>7130830053</v>
          </cell>
          <cell r="B251" t="str">
            <v>0.02 Sq.inch (20 Sqmm Al. Eq.) (Squirrel)</v>
          </cell>
          <cell r="C251" t="str">
            <v>Km</v>
          </cell>
          <cell r="D251">
            <v>14289.01</v>
          </cell>
        </row>
        <row r="252">
          <cell r="A252">
            <v>7130830054</v>
          </cell>
          <cell r="B252" t="str">
            <v>Bimetallic clamp for VCB</v>
          </cell>
          <cell r="C252" t="str">
            <v>Each</v>
          </cell>
          <cell r="D252">
            <v>392.07</v>
          </cell>
        </row>
        <row r="253">
          <cell r="A253">
            <v>7130830055</v>
          </cell>
          <cell r="B253" t="str">
            <v>0.03 Sq.inch (30 Sqmm Al. Eq.) (Weasel)</v>
          </cell>
          <cell r="C253" t="str">
            <v>Km</v>
          </cell>
          <cell r="D253">
            <v>21057.87</v>
          </cell>
        </row>
        <row r="254">
          <cell r="A254">
            <v>7130830056</v>
          </cell>
          <cell r="B254" t="str">
            <v>Bimetallic clamp for CT-PT Unit</v>
          </cell>
          <cell r="C254" t="str">
            <v>Each</v>
          </cell>
          <cell r="D254">
            <v>392.07</v>
          </cell>
        </row>
        <row r="255">
          <cell r="A255">
            <v>7130830057</v>
          </cell>
          <cell r="B255" t="str">
            <v>0.05 Sq.inch (50 Sqmm Al. Eq.) (Rabbit)</v>
          </cell>
          <cell r="C255" t="str">
            <v>Km</v>
          </cell>
          <cell r="D255">
            <v>34701.370000000003</v>
          </cell>
        </row>
        <row r="256">
          <cell r="A256">
            <v>7130830058</v>
          </cell>
          <cell r="B256" t="str">
            <v>Bimetallic clamp for Distribution Transformer (HT)</v>
          </cell>
          <cell r="C256" t="str">
            <v>Each</v>
          </cell>
          <cell r="D256">
            <v>199.32</v>
          </cell>
        </row>
        <row r="257">
          <cell r="A257">
            <v>7130830060</v>
          </cell>
          <cell r="B257" t="str">
            <v>0.075 Sq.inch (80 Sqmm Al. Eq.) (Raccoon)</v>
          </cell>
          <cell r="C257" t="str">
            <v>Km</v>
          </cell>
          <cell r="D257">
            <v>51309.57</v>
          </cell>
        </row>
        <row r="258">
          <cell r="A258">
            <v>7130830063</v>
          </cell>
          <cell r="B258" t="str">
            <v>0.10 Sq.inch (100 Sqmm Al. Eq.) (Dog)</v>
          </cell>
          <cell r="C258" t="str">
            <v>Km</v>
          </cell>
          <cell r="D258">
            <v>67432.240000000005</v>
          </cell>
        </row>
        <row r="259">
          <cell r="A259">
            <v>7130830070</v>
          </cell>
          <cell r="B259" t="str">
            <v>0.2 Sq inch ( 130 Sqmm Al.Eq.)(Panther)</v>
          </cell>
          <cell r="C259" t="str">
            <v>Km</v>
          </cell>
          <cell r="D259">
            <v>151653.07999999999</v>
          </cell>
        </row>
        <row r="260">
          <cell r="A260">
            <v>7130830084</v>
          </cell>
          <cell r="B260" t="str">
            <v>0.10 Sq.inch (100 Sqmm Al. Eq.) (Dog)</v>
          </cell>
          <cell r="C260" t="str">
            <v>Km</v>
          </cell>
        </row>
        <row r="261">
          <cell r="A261">
            <v>7130830585</v>
          </cell>
          <cell r="B261" t="str">
            <v>T-Clamp for Dog Conductor.</v>
          </cell>
          <cell r="C261" t="str">
            <v>Each</v>
          </cell>
          <cell r="D261">
            <v>275.5</v>
          </cell>
        </row>
        <row r="262">
          <cell r="A262">
            <v>7130830586</v>
          </cell>
          <cell r="B262" t="str">
            <v>T-Clamp for Raccoon Conductor.</v>
          </cell>
          <cell r="C262" t="str">
            <v>Each</v>
          </cell>
          <cell r="D262">
            <v>220.16</v>
          </cell>
        </row>
        <row r="263">
          <cell r="A263">
            <v>7130830586</v>
          </cell>
          <cell r="B263" t="str">
            <v>T-Clamp for Panther Conductor.</v>
          </cell>
          <cell r="C263" t="str">
            <v>Each</v>
          </cell>
          <cell r="D263">
            <v>322.42</v>
          </cell>
        </row>
        <row r="264">
          <cell r="A264">
            <v>7130830603</v>
          </cell>
          <cell r="B264" t="str">
            <v>Bimetallic clamp for Distribution Transformer (LT)</v>
          </cell>
          <cell r="C264" t="str">
            <v>Each</v>
          </cell>
          <cell r="D264">
            <v>292.39999999999998</v>
          </cell>
        </row>
        <row r="265">
          <cell r="A265">
            <v>7130830854</v>
          </cell>
          <cell r="B265" t="str">
            <v>Jointing sleeves for Weasel, Squirrel &amp; Rabbit Conductor.</v>
          </cell>
          <cell r="C265" t="str">
            <v>Each</v>
          </cell>
          <cell r="D265">
            <v>30.07</v>
          </cell>
        </row>
        <row r="266">
          <cell r="A266">
            <v>7130830971</v>
          </cell>
          <cell r="B266" t="str">
            <v>Jointing sleeves for Panther Conductor.</v>
          </cell>
          <cell r="C266" t="str">
            <v>Each</v>
          </cell>
          <cell r="D266">
            <v>224.97</v>
          </cell>
        </row>
        <row r="267">
          <cell r="A267">
            <v>7130840021</v>
          </cell>
          <cell r="B267" t="str">
            <v>33 kV Polymer Lightning Arrestor</v>
          </cell>
          <cell r="C267" t="str">
            <v>Each</v>
          </cell>
          <cell r="D267">
            <v>3221.41</v>
          </cell>
        </row>
        <row r="268">
          <cell r="A268">
            <v>7130840029</v>
          </cell>
          <cell r="B268" t="str">
            <v>11 kV Polymer Lightning Arrestor</v>
          </cell>
          <cell r="C268" t="str">
            <v>Each</v>
          </cell>
          <cell r="D268">
            <v>328.57</v>
          </cell>
        </row>
        <row r="269">
          <cell r="A269">
            <v>7130850198</v>
          </cell>
          <cell r="B269" t="str">
            <v>GI Structure for complete Equipment</v>
          </cell>
          <cell r="C269" t="str">
            <v>Kg</v>
          </cell>
          <cell r="D269">
            <v>84.87</v>
          </cell>
        </row>
        <row r="270">
          <cell r="A270">
            <v>7130850201</v>
          </cell>
          <cell r="B270" t="str">
            <v>D Transformer Mounting 100x50 mm Channel</v>
          </cell>
          <cell r="C270" t="str">
            <v>Set</v>
          </cell>
          <cell r="D270">
            <v>4736.6099999999997</v>
          </cell>
        </row>
        <row r="271">
          <cell r="A271">
            <v>7130850201</v>
          </cell>
          <cell r="B271" t="str">
            <v>Transformer Mounting with Belting for Addl. X-Arm</v>
          </cell>
          <cell r="C271" t="str">
            <v>No.</v>
          </cell>
          <cell r="D271">
            <v>4576.1899999999996</v>
          </cell>
        </row>
        <row r="272">
          <cell r="A272">
            <v>7130860017</v>
          </cell>
          <cell r="B272" t="str">
            <v>I-Bolt - 16 mm</v>
          </cell>
          <cell r="C272" t="str">
            <v>No.</v>
          </cell>
          <cell r="D272">
            <v>108.55</v>
          </cell>
        </row>
        <row r="273">
          <cell r="A273">
            <v>7130860032</v>
          </cell>
          <cell r="B273" t="str">
            <v>Stay Set 16 mm (Painted) LT &amp; 11 KV</v>
          </cell>
          <cell r="C273" t="str">
            <v>Each</v>
          </cell>
          <cell r="D273">
            <v>455.31</v>
          </cell>
        </row>
        <row r="274">
          <cell r="A274">
            <v>7130860033</v>
          </cell>
          <cell r="B274" t="str">
            <v>Stay Set 20 mm (Painted)</v>
          </cell>
          <cell r="C274" t="str">
            <v>Each</v>
          </cell>
          <cell r="D274">
            <v>829.62</v>
          </cell>
        </row>
        <row r="275">
          <cell r="A275">
            <v>7130860076</v>
          </cell>
          <cell r="B275" t="str">
            <v>Stay Wire 7/4.00 mm (7/8 SWG)</v>
          </cell>
          <cell r="C275" t="str">
            <v>MT</v>
          </cell>
          <cell r="D275">
            <v>71981.64</v>
          </cell>
        </row>
        <row r="276">
          <cell r="A276">
            <v>7130860077</v>
          </cell>
          <cell r="B276" t="str">
            <v>Stay Wire 7/3.15 mm (7/10 SWG)</v>
          </cell>
          <cell r="C276" t="str">
            <v>MT</v>
          </cell>
          <cell r="D276">
            <v>72686.67</v>
          </cell>
        </row>
        <row r="277">
          <cell r="A277">
            <v>7130870010</v>
          </cell>
          <cell r="B277" t="str">
            <v>Earth spike</v>
          </cell>
          <cell r="C277" t="str">
            <v>No.</v>
          </cell>
          <cell r="D277">
            <v>789.29</v>
          </cell>
        </row>
        <row r="278">
          <cell r="A278">
            <v>7130870013</v>
          </cell>
          <cell r="B278" t="str">
            <v>Earthing coil (Coil of 115 turns of 50 mm dia. &amp; 2.5 Mtrs lead of 4.0 mm GI wire)</v>
          </cell>
          <cell r="C278" t="str">
            <v>Each</v>
          </cell>
          <cell r="D278">
            <v>118.52</v>
          </cell>
        </row>
        <row r="279">
          <cell r="A279">
            <v>7130870030</v>
          </cell>
          <cell r="B279" t="str">
            <v>Earthing Rod 25 mm 1.2 Mtr.</v>
          </cell>
          <cell r="C279" t="str">
            <v>No.</v>
          </cell>
          <cell r="D279">
            <v>369.81</v>
          </cell>
        </row>
        <row r="280">
          <cell r="A280">
            <v>7130870041</v>
          </cell>
          <cell r="B280" t="str">
            <v>G.I.Wire 3.15 mm (10 SWG)</v>
          </cell>
          <cell r="C280" t="str">
            <v>MT</v>
          </cell>
          <cell r="D280">
            <v>65056.09</v>
          </cell>
        </row>
        <row r="281">
          <cell r="A281">
            <v>7130870043</v>
          </cell>
          <cell r="B281" t="str">
            <v>G.I.Wire 4.0 mm (8 SWG)</v>
          </cell>
          <cell r="C281" t="str">
            <v>MT</v>
          </cell>
          <cell r="D281">
            <v>65009.66</v>
          </cell>
        </row>
        <row r="282">
          <cell r="A282">
            <v>7130870045</v>
          </cell>
          <cell r="B282" t="str">
            <v>G.I.Wire 5.0 mm (6 SWG)</v>
          </cell>
          <cell r="C282" t="str">
            <v>MT</v>
          </cell>
          <cell r="D282">
            <v>65009.66</v>
          </cell>
        </row>
        <row r="283">
          <cell r="A283">
            <v>7130870088</v>
          </cell>
          <cell r="B283" t="str">
            <v>Earthing set (Pipe earth as per DRG No.-G/008)</v>
          </cell>
          <cell r="C283" t="str">
            <v>Each</v>
          </cell>
          <cell r="D283">
            <v>2252.9</v>
          </cell>
        </row>
        <row r="284">
          <cell r="A284">
            <v>7130870318</v>
          </cell>
          <cell r="B284" t="str">
            <v>Tension hardware suitable for Panther Conductor.</v>
          </cell>
          <cell r="C284" t="str">
            <v>Set</v>
          </cell>
          <cell r="D284">
            <v>1009.78</v>
          </cell>
        </row>
        <row r="285">
          <cell r="A285">
            <v>7130877681</v>
          </cell>
          <cell r="B285" t="str">
            <v>Dead-end Assembly (Suitable for all size cable)</v>
          </cell>
          <cell r="C285" t="str">
            <v>Each</v>
          </cell>
          <cell r="D285">
            <v>2408.9</v>
          </cell>
        </row>
        <row r="286">
          <cell r="A286">
            <v>7130877683</v>
          </cell>
          <cell r="B286" t="str">
            <v>Straight line Suspension Assembly (Suitable for all size cable)</v>
          </cell>
          <cell r="C286" t="str">
            <v>Each</v>
          </cell>
          <cell r="D286">
            <v>2141.2399999999998</v>
          </cell>
        </row>
        <row r="287">
          <cell r="A287">
            <v>7130880006</v>
          </cell>
          <cell r="B287" t="str">
            <v>Cable marker for U/G cable</v>
          </cell>
          <cell r="C287" t="str">
            <v>No.</v>
          </cell>
          <cell r="D287">
            <v>130.54</v>
          </cell>
        </row>
        <row r="288">
          <cell r="A288">
            <v>7130880006</v>
          </cell>
          <cell r="B288" t="str">
            <v>Pad Connector (for Panther conductor)</v>
          </cell>
          <cell r="C288" t="str">
            <v>No.</v>
          </cell>
          <cell r="D288">
            <v>143.84</v>
          </cell>
        </row>
        <row r="289">
          <cell r="A289">
            <v>7130880041</v>
          </cell>
          <cell r="B289" t="str">
            <v>Danger board 33 kV &amp; 11 kV</v>
          </cell>
          <cell r="C289" t="str">
            <v>Each</v>
          </cell>
          <cell r="D289">
            <v>92.6</v>
          </cell>
        </row>
        <row r="290">
          <cell r="A290">
            <v>7130890004</v>
          </cell>
          <cell r="B290" t="str">
            <v>LT Feeder Piller box for 1 phase 8 connection made of M.S.Sheet.</v>
          </cell>
          <cell r="C290" t="str">
            <v>Nos.</v>
          </cell>
          <cell r="D290">
            <v>5315.68</v>
          </cell>
        </row>
        <row r="291">
          <cell r="A291">
            <v>7130890005</v>
          </cell>
          <cell r="B291" t="str">
            <v>LT Feeder Piller box for 1 phase 12 connection made of M.S.Sheet.</v>
          </cell>
          <cell r="C291" t="str">
            <v>Nos.</v>
          </cell>
          <cell r="D291">
            <v>6707.09</v>
          </cell>
        </row>
        <row r="292">
          <cell r="A292">
            <v>7130890006</v>
          </cell>
          <cell r="B292" t="str">
            <v xml:space="preserve">LT Feeder Piller box for 3 phase 4 connection made of M.S.Sheet. </v>
          </cell>
          <cell r="C292" t="str">
            <v>Nos.</v>
          </cell>
          <cell r="D292">
            <v>15211.68</v>
          </cell>
        </row>
        <row r="293">
          <cell r="A293">
            <v>7130890007</v>
          </cell>
          <cell r="B293" t="str">
            <v>LT Feeder Piller box for 3 phase 8 connection made of M.S.Sheet.</v>
          </cell>
          <cell r="C293" t="str">
            <v>Nos.</v>
          </cell>
          <cell r="D293">
            <v>15936.05</v>
          </cell>
        </row>
        <row r="294">
          <cell r="A294">
            <v>7130890008</v>
          </cell>
          <cell r="B294" t="str">
            <v>L.T.Line Spacers</v>
          </cell>
          <cell r="C294" t="str">
            <v>Nos.</v>
          </cell>
          <cell r="D294">
            <v>59.14</v>
          </cell>
        </row>
        <row r="295">
          <cell r="A295">
            <v>7130890973</v>
          </cell>
          <cell r="B295" t="str">
            <v xml:space="preserve">Stainless steel strap with buckle (for installation of Service Distribution Box) </v>
          </cell>
          <cell r="C295" t="str">
            <v>Set</v>
          </cell>
          <cell r="D295">
            <v>60.83</v>
          </cell>
        </row>
        <row r="296">
          <cell r="A296">
            <v>7131961526</v>
          </cell>
          <cell r="B296" t="str">
            <v>GSM Modem</v>
          </cell>
          <cell r="C296" t="str">
            <v>Nos.</v>
          </cell>
          <cell r="D296">
            <v>3814.87</v>
          </cell>
        </row>
        <row r="297">
          <cell r="A297">
            <v>7130893004</v>
          </cell>
          <cell r="B297" t="str">
            <v>Eye Hook</v>
          </cell>
          <cell r="C297" t="str">
            <v>No.</v>
          </cell>
          <cell r="D297">
            <v>182.42</v>
          </cell>
        </row>
        <row r="298">
          <cell r="A298">
            <v>7130897759</v>
          </cell>
          <cell r="B298" t="str">
            <v>33 kV Guarding Channel 100x50 mm</v>
          </cell>
          <cell r="C298" t="str">
            <v>Set</v>
          </cell>
          <cell r="D298">
            <v>3453.23</v>
          </cell>
        </row>
        <row r="299">
          <cell r="A299">
            <v>7131210001</v>
          </cell>
          <cell r="B299" t="str">
            <v>Panel lndication lamps</v>
          </cell>
          <cell r="C299" t="str">
            <v>Nos.</v>
          </cell>
          <cell r="D299">
            <v>123.35</v>
          </cell>
        </row>
        <row r="300">
          <cell r="A300">
            <v>7131210010</v>
          </cell>
          <cell r="B300" t="str">
            <v>LED 7 Watt lamp with holder</v>
          </cell>
          <cell r="C300" t="str">
            <v>Each</v>
          </cell>
        </row>
        <row r="301">
          <cell r="A301">
            <v>7131210018</v>
          </cell>
          <cell r="B301" t="str">
            <v>LED 12 Watt lamp with holder</v>
          </cell>
          <cell r="C301" t="str">
            <v>Each</v>
          </cell>
        </row>
        <row r="302">
          <cell r="A302">
            <v>7131210019</v>
          </cell>
          <cell r="B302" t="str">
            <v>LED 14 Watt lamp with holder</v>
          </cell>
          <cell r="C302" t="str">
            <v>Each</v>
          </cell>
        </row>
        <row r="303">
          <cell r="A303">
            <v>7131210020</v>
          </cell>
          <cell r="B303" t="str">
            <v>LED 15 Watt lamp with holder</v>
          </cell>
          <cell r="C303" t="str">
            <v>Each</v>
          </cell>
        </row>
        <row r="304">
          <cell r="A304">
            <v>7131210021</v>
          </cell>
          <cell r="B304" t="str">
            <v>LED  Lamps with COMPLETE FITTING - 15 W</v>
          </cell>
          <cell r="C304" t="str">
            <v>Nos.</v>
          </cell>
        </row>
        <row r="305">
          <cell r="A305">
            <v>7131210022</v>
          </cell>
          <cell r="B305" t="str">
            <v>LED  LAMPS WITH COMPLETE FITTING - 20 W</v>
          </cell>
          <cell r="C305" t="str">
            <v>Nos.</v>
          </cell>
        </row>
        <row r="306">
          <cell r="A306">
            <v>7131210852</v>
          </cell>
          <cell r="B306" t="str">
            <v>CFL 7 Watts</v>
          </cell>
          <cell r="C306" t="str">
            <v>Each</v>
          </cell>
        </row>
        <row r="307">
          <cell r="A307">
            <v>7131210881</v>
          </cell>
          <cell r="B307" t="str">
            <v xml:space="preserve">250 Watt Metal Halide  </v>
          </cell>
          <cell r="C307" t="str">
            <v>Each</v>
          </cell>
        </row>
        <row r="308">
          <cell r="A308">
            <v>7131220182</v>
          </cell>
          <cell r="B308" t="str">
            <v>Tube Light Rod (T5 type)</v>
          </cell>
          <cell r="C308" t="str">
            <v>Each</v>
          </cell>
        </row>
        <row r="309">
          <cell r="A309">
            <v>7131230003</v>
          </cell>
          <cell r="B309" t="str">
            <v xml:space="preserve">250 Watt Sodium Vapour </v>
          </cell>
          <cell r="C309" t="str">
            <v>Each</v>
          </cell>
        </row>
        <row r="310">
          <cell r="A310">
            <v>7131230116</v>
          </cell>
          <cell r="B310" t="str">
            <v xml:space="preserve">250 Watt Mercury Vapour </v>
          </cell>
          <cell r="C310" t="str">
            <v>Each</v>
          </cell>
        </row>
        <row r="311">
          <cell r="A311">
            <v>7131230128</v>
          </cell>
          <cell r="B311" t="str">
            <v>Mercury vapour lamp for Gate lighting 2 Nos</v>
          </cell>
          <cell r="C311" t="str">
            <v>Each</v>
          </cell>
        </row>
        <row r="312">
          <cell r="A312">
            <v>7131280006</v>
          </cell>
          <cell r="B312" t="str">
            <v>CFL 15 Watts</v>
          </cell>
          <cell r="C312" t="str">
            <v>Each</v>
          </cell>
        </row>
        <row r="313">
          <cell r="A313">
            <v>7131280007</v>
          </cell>
          <cell r="B313" t="str">
            <v>CFL 20 Watts</v>
          </cell>
          <cell r="C313" t="str">
            <v>Each</v>
          </cell>
        </row>
        <row r="314">
          <cell r="A314">
            <v>7131280008</v>
          </cell>
          <cell r="B314" t="str">
            <v>CFL 23 Watts</v>
          </cell>
          <cell r="C314" t="str">
            <v>Each</v>
          </cell>
        </row>
        <row r="315">
          <cell r="A315">
            <v>7131280009</v>
          </cell>
          <cell r="B315" t="str">
            <v xml:space="preserve">125 Watt Mercury Vapour </v>
          </cell>
          <cell r="C315" t="str">
            <v>Each</v>
          </cell>
        </row>
        <row r="316">
          <cell r="A316">
            <v>7131280010</v>
          </cell>
          <cell r="B316" t="str">
            <v>Halogen Filament (1000 Watts)</v>
          </cell>
          <cell r="C316" t="str">
            <v>Each</v>
          </cell>
        </row>
        <row r="317">
          <cell r="A317">
            <v>7131280011</v>
          </cell>
          <cell r="B317" t="str">
            <v>Search Light Unit with 1000 Watt Halogen Lamp.</v>
          </cell>
          <cell r="C317" t="str">
            <v>Each</v>
          </cell>
        </row>
        <row r="318">
          <cell r="A318">
            <v>7131280012</v>
          </cell>
          <cell r="B318" t="str">
            <v xml:space="preserve">Street Light fitting with tube light </v>
          </cell>
          <cell r="C318" t="str">
            <v>Each</v>
          </cell>
        </row>
        <row r="319">
          <cell r="A319">
            <v>7131280013</v>
          </cell>
          <cell r="B319" t="str">
            <v>Street Light fitting with CFL</v>
          </cell>
          <cell r="C319" t="str">
            <v>Each</v>
          </cell>
        </row>
        <row r="320">
          <cell r="A320">
            <v>7131280014</v>
          </cell>
          <cell r="B320" t="str">
            <v>HPSV lamp 150 watt</v>
          </cell>
          <cell r="C320" t="str">
            <v>Each</v>
          </cell>
        </row>
        <row r="321">
          <cell r="A321">
            <v>7131280015</v>
          </cell>
          <cell r="B321" t="str">
            <v>HPSV Choke 250 watt</v>
          </cell>
          <cell r="C321" t="str">
            <v>Each</v>
          </cell>
        </row>
        <row r="322">
          <cell r="A322">
            <v>7131280016</v>
          </cell>
          <cell r="B322" t="str">
            <v>150 Watt metal halide fitting / HPSV fitting</v>
          </cell>
          <cell r="C322" t="str">
            <v>Each</v>
          </cell>
        </row>
        <row r="323">
          <cell r="A323">
            <v>7131280017</v>
          </cell>
          <cell r="B323" t="str">
            <v>250 Watt metal halide fitting / HPSV fitting</v>
          </cell>
          <cell r="C323" t="str">
            <v>Each</v>
          </cell>
        </row>
        <row r="324">
          <cell r="A324">
            <v>7131280882</v>
          </cell>
          <cell r="B324" t="str">
            <v>CFL 11 Watts</v>
          </cell>
          <cell r="C324" t="str">
            <v>Each</v>
          </cell>
        </row>
        <row r="325">
          <cell r="A325">
            <v>7131300046</v>
          </cell>
          <cell r="B325" t="str">
            <v>Three Phase, 10-60 Amps. with poly carbonate Meter Box</v>
          </cell>
          <cell r="C325" t="str">
            <v>Each</v>
          </cell>
          <cell r="D325">
            <v>1778</v>
          </cell>
        </row>
        <row r="326">
          <cell r="A326">
            <v>7131300065</v>
          </cell>
          <cell r="B326" t="str">
            <v>3 Ø 4 Wire 0.2S accuracy class CT operated meter (for __/110 Volts; __/1 Amps; or __/5 Amps)</v>
          </cell>
          <cell r="C326" t="str">
            <v>Each</v>
          </cell>
          <cell r="D326">
            <v>1085600</v>
          </cell>
        </row>
        <row r="327">
          <cell r="A327">
            <v>7131300067</v>
          </cell>
          <cell r="B327" t="str">
            <v>Specific gravity correction chart</v>
          </cell>
          <cell r="C327" t="str">
            <v>Nos.</v>
          </cell>
          <cell r="D327">
            <v>174.93</v>
          </cell>
        </row>
        <row r="328">
          <cell r="A328">
            <v>7131300082</v>
          </cell>
          <cell r="B328" t="str">
            <v>D.C.Volt meter range - 3V to + 5V</v>
          </cell>
          <cell r="C328" t="str">
            <v>Nos.</v>
          </cell>
          <cell r="D328">
            <v>751.46</v>
          </cell>
        </row>
        <row r="329">
          <cell r="A329">
            <v>7131300500</v>
          </cell>
          <cell r="B329" t="str">
            <v>Static 5.0-30 Amps Pilfer proof with transparent poly carbonate meter box.</v>
          </cell>
          <cell r="C329" t="str">
            <v>Each</v>
          </cell>
          <cell r="D329">
            <v>752.99</v>
          </cell>
        </row>
        <row r="330">
          <cell r="A330">
            <v>7131300881</v>
          </cell>
          <cell r="B330" t="str">
            <v xml:space="preserve">CMRI (Common Meter Reading Instrument) </v>
          </cell>
          <cell r="C330" t="str">
            <v>Each</v>
          </cell>
          <cell r="D330">
            <v>27055.25</v>
          </cell>
        </row>
        <row r="331">
          <cell r="A331">
            <v>7131310002</v>
          </cell>
          <cell r="B331" t="str">
            <v>CT operated electronic static bidirectional meter with DLMS for net metering</v>
          </cell>
          <cell r="C331" t="str">
            <v>Each</v>
          </cell>
          <cell r="D331">
            <v>3060.78</v>
          </cell>
        </row>
        <row r="332">
          <cell r="A332">
            <v>7131310005</v>
          </cell>
          <cell r="B332" t="str">
            <v>CT operated electronic static bidirectional meter with DLMS</v>
          </cell>
          <cell r="C332" t="str">
            <v>Each</v>
          </cell>
          <cell r="D332">
            <v>1522.2</v>
          </cell>
        </row>
        <row r="333">
          <cell r="A333">
            <v>7131310013</v>
          </cell>
          <cell r="B333" t="str">
            <v>3 Ø 4 Wire 0.5S, 5 Amp. consumer meter</v>
          </cell>
          <cell r="C333" t="str">
            <v>Each</v>
          </cell>
          <cell r="D333">
            <v>3829.1</v>
          </cell>
        </row>
        <row r="334">
          <cell r="A334">
            <v>7131310015</v>
          </cell>
          <cell r="B334" t="str">
            <v>CT operated electronic static meters with AMR (Composite Unit) with LTCTs / Modem / Meter / Meter Box.</v>
          </cell>
          <cell r="C334" t="str">
            <v>Each</v>
          </cell>
          <cell r="D334">
            <v>12340.31</v>
          </cell>
        </row>
        <row r="335">
          <cell r="A335">
            <v>7131310033</v>
          </cell>
          <cell r="B335" t="str">
            <v>3 Ø 4 Wire 0.5S, 5 Amp. with DLMS Protocol category A</v>
          </cell>
          <cell r="C335" t="str">
            <v>Each</v>
          </cell>
          <cell r="D335">
            <v>3611.89</v>
          </cell>
        </row>
        <row r="336">
          <cell r="A336">
            <v>7131310034</v>
          </cell>
          <cell r="B336" t="str">
            <v>3 Ø 4 Wire 0.5S, 5 Amp. with DLMS Protocol category B</v>
          </cell>
          <cell r="C336" t="str">
            <v>Each</v>
          </cell>
          <cell r="D336">
            <v>3611.89</v>
          </cell>
        </row>
        <row r="337">
          <cell r="A337">
            <v>7131310035</v>
          </cell>
          <cell r="B337" t="str">
            <v>3 Ø 3 Wire 0.2S, 1 Amp.  bulk consumer meter</v>
          </cell>
          <cell r="C337" t="str">
            <v>Each</v>
          </cell>
          <cell r="D337">
            <v>16982.09</v>
          </cell>
        </row>
        <row r="338">
          <cell r="A338">
            <v>7131310036</v>
          </cell>
          <cell r="B338" t="str">
            <v xml:space="preserve">3 Ø 4 Wire 0.2S, 1 Amp. bulk consumer meter </v>
          </cell>
          <cell r="C338" t="str">
            <v>Each</v>
          </cell>
          <cell r="D338">
            <v>16982.09</v>
          </cell>
        </row>
        <row r="339">
          <cell r="A339">
            <v>7131310042</v>
          </cell>
          <cell r="B339" t="str">
            <v>3 Ø 4 Wire 0.2S 5A bulk consumer meter</v>
          </cell>
          <cell r="C339" t="str">
            <v>Each</v>
          </cell>
          <cell r="D339">
            <v>16982.09</v>
          </cell>
        </row>
        <row r="340">
          <cell r="A340">
            <v>7131310037</v>
          </cell>
          <cell r="B340" t="str">
            <v>Test terminal Box (TTB)</v>
          </cell>
          <cell r="C340" t="str">
            <v>Each</v>
          </cell>
          <cell r="D340">
            <v>923.52</v>
          </cell>
        </row>
        <row r="341">
          <cell r="A341">
            <v>7131310997</v>
          </cell>
          <cell r="B341" t="str">
            <v>CT operated electronic static meters 100/5 Amp. With data storage.</v>
          </cell>
          <cell r="C341" t="str">
            <v>Each</v>
          </cell>
          <cell r="D341">
            <v>1805</v>
          </cell>
        </row>
        <row r="342">
          <cell r="A342">
            <v>7131320009</v>
          </cell>
          <cell r="B342" t="str">
            <v>Digital Multimeter Electronic Type</v>
          </cell>
          <cell r="C342" t="str">
            <v>Nos.</v>
          </cell>
          <cell r="D342">
            <v>3131.08</v>
          </cell>
        </row>
        <row r="343">
          <cell r="A343">
            <v>7131321603</v>
          </cell>
          <cell r="B343" t="str">
            <v>Earth resistance tester (20/200/2000 Ω) Digital</v>
          </cell>
          <cell r="C343" t="str">
            <v>Nos.</v>
          </cell>
          <cell r="D343">
            <v>3871.98</v>
          </cell>
        </row>
        <row r="344">
          <cell r="A344">
            <v>7131324780</v>
          </cell>
          <cell r="B344" t="str">
            <v>Megger 500 V</v>
          </cell>
          <cell r="C344" t="str">
            <v>Nos.</v>
          </cell>
          <cell r="D344">
            <v>3757.29</v>
          </cell>
        </row>
        <row r="345">
          <cell r="A345">
            <v>7131324806</v>
          </cell>
          <cell r="B345" t="str">
            <v>Megger up to 2.5 kV</v>
          </cell>
          <cell r="C345" t="str">
            <v>Nos.</v>
          </cell>
          <cell r="D345">
            <v>5662.81</v>
          </cell>
        </row>
        <row r="346">
          <cell r="A346">
            <v>7131329275</v>
          </cell>
          <cell r="B346" t="str">
            <v>Non Directional, 30-V, 5-Amps IDMT relay.</v>
          </cell>
          <cell r="C346" t="str">
            <v>Each</v>
          </cell>
          <cell r="D346">
            <v>6356.09</v>
          </cell>
        </row>
        <row r="347">
          <cell r="A347">
            <v>7131334001</v>
          </cell>
          <cell r="B347" t="str">
            <v>Set of 3 O.C. relays instantaneous high set feature numerical</v>
          </cell>
          <cell r="C347" t="str">
            <v>Nos.</v>
          </cell>
          <cell r="D347">
            <v>5858.7</v>
          </cell>
        </row>
        <row r="348">
          <cell r="A348">
            <v>7131334002</v>
          </cell>
          <cell r="B348" t="str">
            <v>Set of 2 O.C. + 1 earth fault relay without numerical instantaneous high set feature</v>
          </cell>
          <cell r="C348" t="str">
            <v>Nos.</v>
          </cell>
          <cell r="D348">
            <v>5858.7</v>
          </cell>
        </row>
        <row r="349">
          <cell r="A349">
            <v>7131399007</v>
          </cell>
          <cell r="B349" t="str">
            <v>Master trip relays</v>
          </cell>
          <cell r="C349" t="str">
            <v>Nos.</v>
          </cell>
          <cell r="D349">
            <v>1003</v>
          </cell>
        </row>
        <row r="350">
          <cell r="A350">
            <v>7131338004</v>
          </cell>
          <cell r="B350" t="str">
            <v>Transformer Oil Dielectric Breakdown testkit</v>
          </cell>
          <cell r="C350" t="str">
            <v>Nos.</v>
          </cell>
          <cell r="D350">
            <v>63523.76</v>
          </cell>
        </row>
        <row r="351">
          <cell r="A351">
            <v>7131338025</v>
          </cell>
          <cell r="B351" t="str">
            <v>Neon tester</v>
          </cell>
          <cell r="C351" t="str">
            <v>Nos.</v>
          </cell>
          <cell r="D351">
            <v>59.23</v>
          </cell>
        </row>
        <row r="352">
          <cell r="A352">
            <v>7131387501</v>
          </cell>
          <cell r="B352" t="str">
            <v>Battery Hydrometer</v>
          </cell>
          <cell r="C352" t="str">
            <v>Nos.</v>
          </cell>
          <cell r="D352">
            <v>250.48</v>
          </cell>
        </row>
        <row r="353">
          <cell r="A353">
            <v>7131387502</v>
          </cell>
          <cell r="B353" t="str">
            <v>Thermometer (Wall Mounted)</v>
          </cell>
          <cell r="C353" t="str">
            <v>Nos.</v>
          </cell>
          <cell r="D353">
            <v>495.57</v>
          </cell>
        </row>
        <row r="354">
          <cell r="A354">
            <v>7131390014</v>
          </cell>
          <cell r="B354" t="str">
            <v>Earthing Coil for messenger wire</v>
          </cell>
          <cell r="C354" t="str">
            <v>Nos.</v>
          </cell>
          <cell r="D354">
            <v>191.9</v>
          </cell>
        </row>
        <row r="355">
          <cell r="A355">
            <v>7131390015</v>
          </cell>
          <cell r="B355" t="str">
            <v>Anchor sleeve for messenger wire</v>
          </cell>
          <cell r="C355" t="str">
            <v>Nos.</v>
          </cell>
          <cell r="D355">
            <v>33.18</v>
          </cell>
        </row>
        <row r="356">
          <cell r="A356">
            <v>7131390016</v>
          </cell>
          <cell r="B356" t="str">
            <v>Universal hook &amp; Bolts &amp; nuts</v>
          </cell>
          <cell r="C356" t="str">
            <v>Nos.</v>
          </cell>
          <cell r="D356">
            <v>464.88</v>
          </cell>
        </row>
        <row r="357">
          <cell r="A357">
            <v>7131820031</v>
          </cell>
          <cell r="B357" t="str">
            <v>LT Single Phase MCB 5 Amps.</v>
          </cell>
          <cell r="C357" t="str">
            <v>Each</v>
          </cell>
          <cell r="D357">
            <v>106.37</v>
          </cell>
        </row>
        <row r="358">
          <cell r="A358">
            <v>7131820032</v>
          </cell>
          <cell r="B358" t="str">
            <v>LT Single Phase MCB 6 to 16 Amps.</v>
          </cell>
          <cell r="C358" t="str">
            <v>Each</v>
          </cell>
          <cell r="D358">
            <v>106.37</v>
          </cell>
        </row>
        <row r="359">
          <cell r="A359">
            <v>7131820033</v>
          </cell>
          <cell r="B359" t="str">
            <v>LT Three Phase MCB 16 Amps.</v>
          </cell>
          <cell r="C359" t="str">
            <v>Each</v>
          </cell>
          <cell r="D359">
            <v>450.8</v>
          </cell>
        </row>
        <row r="360">
          <cell r="A360">
            <v>7131820034</v>
          </cell>
          <cell r="B360" t="str">
            <v>LT Three Phase MCB 32 Amps.</v>
          </cell>
          <cell r="C360" t="str">
            <v>Each</v>
          </cell>
          <cell r="D360">
            <v>450.8</v>
          </cell>
        </row>
        <row r="361">
          <cell r="A361">
            <v>7131820035</v>
          </cell>
          <cell r="B361" t="str">
            <v>ELCB-MCB Composite Unit 10 Amps. (100 mA DP)</v>
          </cell>
          <cell r="C361" t="str">
            <v>Each</v>
          </cell>
          <cell r="D361">
            <v>3002.87</v>
          </cell>
        </row>
        <row r="362">
          <cell r="A362">
            <v>7131820036</v>
          </cell>
          <cell r="B362" t="str">
            <v>ELCB-MCB Composite Unit 16 Amps. (100 mA DP)</v>
          </cell>
          <cell r="C362" t="str">
            <v>Each</v>
          </cell>
          <cell r="D362">
            <v>3253.55</v>
          </cell>
        </row>
        <row r="363">
          <cell r="A363">
            <v>7131820037</v>
          </cell>
          <cell r="B363" t="str">
            <v>ELCB-MCB Composite Unit 20 Amps. (100 mA DP)</v>
          </cell>
          <cell r="C363" t="str">
            <v>Each</v>
          </cell>
          <cell r="D363">
            <v>3253.55</v>
          </cell>
        </row>
        <row r="364">
          <cell r="A364">
            <v>7131820038</v>
          </cell>
          <cell r="B364" t="str">
            <v>MCCB 32 Amps. (10 kA TP)</v>
          </cell>
          <cell r="C364" t="str">
            <v>Each</v>
          </cell>
          <cell r="D364">
            <v>2377.2399999999998</v>
          </cell>
        </row>
        <row r="365">
          <cell r="A365">
            <v>7131820039</v>
          </cell>
          <cell r="B365" t="str">
            <v>MCCB 160 Amps. (10 kA TP)</v>
          </cell>
          <cell r="C365" t="str">
            <v>Each</v>
          </cell>
          <cell r="D365">
            <v>5443.3</v>
          </cell>
        </row>
        <row r="366">
          <cell r="A366">
            <v>7131900004</v>
          </cell>
          <cell r="B366" t="str">
            <v>Locally fabricated - 3 Phase fuse units 150 Amps. (Robust fuse for circuit base).</v>
          </cell>
          <cell r="C366" t="str">
            <v>Each</v>
          </cell>
          <cell r="D366">
            <v>722.16</v>
          </cell>
        </row>
        <row r="367">
          <cell r="A367">
            <v>7131900033</v>
          </cell>
          <cell r="B367" t="str">
            <v>D.O.Fuse element 11 kV (1.5 Amp. to 10 Amp.)</v>
          </cell>
          <cell r="C367" t="str">
            <v>No.</v>
          </cell>
          <cell r="D367">
            <v>7.7</v>
          </cell>
        </row>
        <row r="368">
          <cell r="A368">
            <v>7131900071</v>
          </cell>
          <cell r="B368" t="str">
            <v>H.R.C. Fuse 250 Amps.</v>
          </cell>
          <cell r="C368" t="str">
            <v>Each</v>
          </cell>
          <cell r="D368">
            <v>309.19</v>
          </cell>
        </row>
        <row r="369">
          <cell r="A369">
            <v>7131900072</v>
          </cell>
          <cell r="B369" t="str">
            <v>H.R.C. Fuse 400 Amps.</v>
          </cell>
          <cell r="C369" t="str">
            <v>Each</v>
          </cell>
          <cell r="D369">
            <v>475.35</v>
          </cell>
        </row>
        <row r="370">
          <cell r="A370">
            <v>7131900625</v>
          </cell>
          <cell r="B370" t="str">
            <v>D.O.Fuse element 33 kV (25 Amp.)</v>
          </cell>
          <cell r="C370" t="str">
            <v>No.</v>
          </cell>
          <cell r="D370">
            <v>13.19</v>
          </cell>
        </row>
        <row r="371">
          <cell r="A371">
            <v>7131900650</v>
          </cell>
          <cell r="B371" t="str">
            <v>D.O.Fuse element 33 kV (50 Amp.)</v>
          </cell>
          <cell r="C371" t="str">
            <v>No.</v>
          </cell>
          <cell r="D371">
            <v>14.29</v>
          </cell>
        </row>
        <row r="372">
          <cell r="A372">
            <v>7131900876</v>
          </cell>
          <cell r="B372" t="str">
            <v>H.R.C. Fuse Unit 100 Amps.</v>
          </cell>
          <cell r="C372" t="str">
            <v>Each</v>
          </cell>
          <cell r="D372">
            <v>304.8</v>
          </cell>
        </row>
        <row r="373">
          <cell r="A373">
            <v>7131900876</v>
          </cell>
          <cell r="B373" t="str">
            <v>H.R.C. Fuse 100 Amps.</v>
          </cell>
          <cell r="C373" t="str">
            <v>Each</v>
          </cell>
          <cell r="D373">
            <v>118.84</v>
          </cell>
        </row>
        <row r="374">
          <cell r="A374">
            <v>7131900880</v>
          </cell>
          <cell r="B374" t="str">
            <v>H.R.C. Fuse Unit 250 Amps.</v>
          </cell>
          <cell r="C374" t="str">
            <v>Each</v>
          </cell>
          <cell r="D374">
            <v>765.84</v>
          </cell>
        </row>
        <row r="375">
          <cell r="A375">
            <v>7131900881</v>
          </cell>
          <cell r="B375" t="str">
            <v>H.R.C. Fuse Unit 400 Amps.</v>
          </cell>
          <cell r="C375" t="str">
            <v>Each</v>
          </cell>
          <cell r="D375">
            <v>847.27</v>
          </cell>
        </row>
        <row r="376">
          <cell r="A376">
            <v>7131900969</v>
          </cell>
          <cell r="B376" t="str">
            <v>T.C. Fuse Wire 22 SWG</v>
          </cell>
          <cell r="C376" t="str">
            <v>Kg</v>
          </cell>
          <cell r="D376">
            <v>595.66</v>
          </cell>
        </row>
        <row r="377">
          <cell r="A377">
            <v>7131900971</v>
          </cell>
          <cell r="B377" t="str">
            <v>T.C. Fuse Wire 20 SWG</v>
          </cell>
          <cell r="C377" t="str">
            <v>Kg</v>
          </cell>
          <cell r="D377">
            <v>595.66</v>
          </cell>
        </row>
        <row r="378">
          <cell r="A378">
            <v>7131900973</v>
          </cell>
          <cell r="B378" t="str">
            <v>T.C. Fuse Wire 18 SWG</v>
          </cell>
          <cell r="C378" t="str">
            <v>Kg</v>
          </cell>
          <cell r="D378">
            <v>577.24</v>
          </cell>
        </row>
        <row r="379">
          <cell r="A379">
            <v>7131900975</v>
          </cell>
          <cell r="B379" t="str">
            <v>T.C. Fuse Wire 16 SWG</v>
          </cell>
          <cell r="C379" t="str">
            <v>Kg</v>
          </cell>
          <cell r="D379">
            <v>577.24</v>
          </cell>
        </row>
        <row r="380">
          <cell r="A380">
            <v>7131900977</v>
          </cell>
          <cell r="B380" t="str">
            <v>T.C. Fuse Wire 14 SWG</v>
          </cell>
          <cell r="C380" t="str">
            <v>Kg</v>
          </cell>
          <cell r="D380">
            <v>577.24</v>
          </cell>
        </row>
        <row r="381">
          <cell r="A381">
            <v>7131900979</v>
          </cell>
          <cell r="B381" t="str">
            <v>T.C. Fuse Wire 12 SWG</v>
          </cell>
          <cell r="C381" t="str">
            <v>Kg</v>
          </cell>
          <cell r="D381">
            <v>577.24</v>
          </cell>
        </row>
        <row r="382">
          <cell r="A382">
            <v>7131900981</v>
          </cell>
          <cell r="B382" t="str">
            <v>T.C. Fuse Wire 10 SWG</v>
          </cell>
          <cell r="C382" t="str">
            <v>Kg</v>
          </cell>
          <cell r="D382">
            <v>577.24</v>
          </cell>
        </row>
        <row r="383">
          <cell r="A383">
            <v>7131900974</v>
          </cell>
          <cell r="B383" t="str">
            <v>T.C. Fuse Wire 8 SWG</v>
          </cell>
          <cell r="C383" t="str">
            <v>Kg</v>
          </cell>
          <cell r="D383">
            <v>595.66</v>
          </cell>
        </row>
        <row r="384">
          <cell r="A384">
            <v>7131910653</v>
          </cell>
          <cell r="B384" t="str">
            <v>Porcelain Kit-kat fuse unit 32 Amps.</v>
          </cell>
          <cell r="C384" t="str">
            <v>Each</v>
          </cell>
          <cell r="D384">
            <v>45.83</v>
          </cell>
        </row>
        <row r="385">
          <cell r="A385">
            <v>7131910654</v>
          </cell>
          <cell r="B385" t="str">
            <v>Porcelain Kit-kat fuse unit 63 Amps.</v>
          </cell>
          <cell r="C385" t="str">
            <v>Each</v>
          </cell>
          <cell r="D385">
            <v>90.56</v>
          </cell>
        </row>
        <row r="386">
          <cell r="A386">
            <v>7131910655</v>
          </cell>
          <cell r="B386" t="str">
            <v>Porcelain Kit-kat fuse unit 16 Amps.</v>
          </cell>
          <cell r="C386" t="str">
            <v>Each</v>
          </cell>
          <cell r="D386">
            <v>26.19</v>
          </cell>
        </row>
        <row r="387">
          <cell r="A387">
            <v>7131910656</v>
          </cell>
          <cell r="B387" t="str">
            <v>Porcelain Kit-kat fuse unit 100 Amps.</v>
          </cell>
          <cell r="C387" t="str">
            <v>Each</v>
          </cell>
          <cell r="D387">
            <v>246.62</v>
          </cell>
        </row>
        <row r="388">
          <cell r="A388">
            <v>7131910657</v>
          </cell>
          <cell r="B388" t="str">
            <v>Porcelain Kit-kat fuse unit 200 Amps.</v>
          </cell>
          <cell r="C388" t="str">
            <v>Each</v>
          </cell>
          <cell r="D388">
            <v>474.95</v>
          </cell>
        </row>
        <row r="389">
          <cell r="A389">
            <v>7131910658</v>
          </cell>
          <cell r="B389" t="str">
            <v>Porcelain Kit-kat fuse unit 300 Amps.</v>
          </cell>
          <cell r="C389" t="str">
            <v>Each</v>
          </cell>
          <cell r="D389">
            <v>1052.32</v>
          </cell>
        </row>
        <row r="390">
          <cell r="A390">
            <v>7131920001</v>
          </cell>
          <cell r="B390" t="str">
            <v>Load break switches only without panel</v>
          </cell>
          <cell r="C390" t="str">
            <v>Unit</v>
          </cell>
          <cell r="D390">
            <v>43728.99</v>
          </cell>
        </row>
        <row r="391">
          <cell r="A391">
            <v>7131920002</v>
          </cell>
          <cell r="B391" t="str">
            <v>Load break switches with panel</v>
          </cell>
          <cell r="C391" t="str">
            <v>Unit</v>
          </cell>
          <cell r="D391">
            <v>95320.94</v>
          </cell>
        </row>
        <row r="392">
          <cell r="A392">
            <v>7131920003</v>
          </cell>
          <cell r="B392" t="str">
            <v>3 Way Load break switch</v>
          </cell>
          <cell r="C392" t="str">
            <v>Unit</v>
          </cell>
          <cell r="D392">
            <v>308373.8</v>
          </cell>
        </row>
        <row r="393">
          <cell r="A393">
            <v>7131920112</v>
          </cell>
          <cell r="B393" t="str">
            <v xml:space="preserve">11 kV Kiosk VCB </v>
          </cell>
          <cell r="C393" t="str">
            <v>Each</v>
          </cell>
          <cell r="D393">
            <v>325864.74</v>
          </cell>
        </row>
        <row r="394">
          <cell r="A394">
            <v>7131920253</v>
          </cell>
          <cell r="B394" t="str">
            <v>TPN Switches 32 Amps.</v>
          </cell>
          <cell r="C394" t="str">
            <v>Each</v>
          </cell>
          <cell r="D394">
            <v>779.71</v>
          </cell>
        </row>
        <row r="395">
          <cell r="A395">
            <v>7131920254</v>
          </cell>
          <cell r="B395" t="str">
            <v>TPN Switches 63 Amps.</v>
          </cell>
          <cell r="C395" t="str">
            <v>Each</v>
          </cell>
          <cell r="D395">
            <v>1872.24</v>
          </cell>
        </row>
        <row r="396">
          <cell r="A396">
            <v>7131920256</v>
          </cell>
          <cell r="B396" t="str">
            <v>TPN Switches 100 Amps.</v>
          </cell>
          <cell r="C396" t="str">
            <v>Each</v>
          </cell>
          <cell r="D396">
            <v>3621.51</v>
          </cell>
        </row>
        <row r="397">
          <cell r="A397">
            <v>7131920258</v>
          </cell>
          <cell r="B397" t="str">
            <v>TPN Switches 200 Amps.</v>
          </cell>
          <cell r="C397" t="str">
            <v>Each</v>
          </cell>
          <cell r="D397">
            <v>5084.2</v>
          </cell>
        </row>
        <row r="398">
          <cell r="A398">
            <v>7131920259</v>
          </cell>
          <cell r="B398" t="str">
            <v>TPN Switches 300 Amps.</v>
          </cell>
          <cell r="C398" t="str">
            <v>Each</v>
          </cell>
          <cell r="D398">
            <v>6897.94</v>
          </cell>
        </row>
        <row r="399">
          <cell r="A399">
            <v>7131920260</v>
          </cell>
          <cell r="B399" t="str">
            <v>TPN Switches 400 Amps.</v>
          </cell>
          <cell r="C399" t="str">
            <v>Each</v>
          </cell>
          <cell r="D399">
            <v>10419.129999999999</v>
          </cell>
        </row>
        <row r="400">
          <cell r="A400">
            <v>7131930109</v>
          </cell>
          <cell r="B400" t="str">
            <v>33 kV ; 600 Amps with earth switch.</v>
          </cell>
          <cell r="C400" t="str">
            <v>Each</v>
          </cell>
        </row>
        <row r="401">
          <cell r="A401">
            <v>7131930221</v>
          </cell>
          <cell r="B401" t="str">
            <v>11 kV Porcelain A.B. Switch</v>
          </cell>
          <cell r="C401" t="str">
            <v>Each</v>
          </cell>
          <cell r="D401">
            <v>8496</v>
          </cell>
        </row>
        <row r="402">
          <cell r="A402">
            <v>7131930321</v>
          </cell>
          <cell r="B402" t="str">
            <v>33 kV Porcelain A.B. Switch</v>
          </cell>
          <cell r="C402" t="str">
            <v>Each</v>
          </cell>
          <cell r="D402">
            <v>18863.48</v>
          </cell>
        </row>
        <row r="403">
          <cell r="A403">
            <v>7131930412</v>
          </cell>
          <cell r="B403" t="str">
            <v>11 kV Porcelain D.O. Fuse unit</v>
          </cell>
          <cell r="C403" t="str">
            <v>Each</v>
          </cell>
          <cell r="D403">
            <v>1177.8800000000001</v>
          </cell>
        </row>
        <row r="404">
          <cell r="A404">
            <v>7131930415</v>
          </cell>
          <cell r="B404" t="str">
            <v>33 kV Porcelain D.O. Fuse unit</v>
          </cell>
          <cell r="C404" t="str">
            <v>Each</v>
          </cell>
          <cell r="D404">
            <v>2886.87</v>
          </cell>
        </row>
        <row r="405">
          <cell r="A405">
            <v>7131930663</v>
          </cell>
          <cell r="B405" t="str">
            <v>11 kV ; 600 Amps.</v>
          </cell>
          <cell r="C405" t="str">
            <v>Each</v>
          </cell>
          <cell r="D405">
            <v>23345.09</v>
          </cell>
        </row>
        <row r="406">
          <cell r="A406">
            <v>7131930752</v>
          </cell>
          <cell r="B406" t="str">
            <v>33 kV ; 600 Amps without earth switch.</v>
          </cell>
          <cell r="C406" t="str">
            <v>Each</v>
          </cell>
          <cell r="D406">
            <v>40401.22</v>
          </cell>
        </row>
        <row r="407">
          <cell r="A407">
            <v>7131931091</v>
          </cell>
          <cell r="B407" t="str">
            <v>11 kV, 400 Amp, Off Load Isolator with earth switch and mounting GI structure</v>
          </cell>
          <cell r="C407" t="str">
            <v>Set</v>
          </cell>
          <cell r="D407">
            <v>28693.62</v>
          </cell>
        </row>
        <row r="408">
          <cell r="A408">
            <v>7131931095</v>
          </cell>
          <cell r="B408" t="str">
            <v>Mounting GI structure for above isolator</v>
          </cell>
          <cell r="C408" t="str">
            <v>Set</v>
          </cell>
          <cell r="D408">
            <v>14679.61</v>
          </cell>
        </row>
        <row r="409">
          <cell r="A409">
            <v>7131940602</v>
          </cell>
          <cell r="B409" t="str">
            <v>MCCB 100 Amps. (10 kA TP)</v>
          </cell>
          <cell r="C409" t="str">
            <v>Each</v>
          </cell>
          <cell r="D409">
            <v>2502.5700000000002</v>
          </cell>
        </row>
        <row r="410">
          <cell r="A410">
            <v>7131940610</v>
          </cell>
          <cell r="B410" t="str">
            <v>MCCB 300 Amps. (35 kA TP)</v>
          </cell>
          <cell r="C410" t="str">
            <v>Each</v>
          </cell>
          <cell r="D410">
            <v>23774.42</v>
          </cell>
        </row>
        <row r="411">
          <cell r="A411">
            <v>7131940612</v>
          </cell>
          <cell r="B411" t="str">
            <v>MCCB 450 TO 500 Amps. (35 kA TP)</v>
          </cell>
          <cell r="C411" t="str">
            <v>Each</v>
          </cell>
          <cell r="D411">
            <v>23774.42</v>
          </cell>
        </row>
        <row r="412">
          <cell r="A412">
            <v>7131940871</v>
          </cell>
          <cell r="B412" t="str">
            <v>Indoor Type Automatic Control Unit along with APFC Relay</v>
          </cell>
          <cell r="C412" t="str">
            <v>No.</v>
          </cell>
          <cell r="D412">
            <v>48181.89</v>
          </cell>
        </row>
        <row r="413">
          <cell r="A413">
            <v>7131941762</v>
          </cell>
          <cell r="B413" t="str">
            <v>11 kV VCB without control panel &amp; CT's.</v>
          </cell>
          <cell r="C413" t="str">
            <v>Each</v>
          </cell>
          <cell r="D413">
            <v>119502.62</v>
          </cell>
        </row>
        <row r="414">
          <cell r="A414">
            <v>7131943380</v>
          </cell>
          <cell r="B414" t="str">
            <v>33 kV VCB without control panel &amp; CT's.</v>
          </cell>
          <cell r="C414" t="str">
            <v>Each</v>
          </cell>
          <cell r="D414">
            <v>244236.87</v>
          </cell>
        </row>
        <row r="415">
          <cell r="A415">
            <v>7131950010</v>
          </cell>
          <cell r="B415" t="str">
            <v>Distribution box 1 ph. 9 connectors along with 2 Nos. Steel Strap &amp; Buckles.</v>
          </cell>
          <cell r="C415" t="str">
            <v>Each</v>
          </cell>
          <cell r="D415">
            <v>1022.07</v>
          </cell>
        </row>
        <row r="416">
          <cell r="A416">
            <v>7131950012</v>
          </cell>
          <cell r="B416" t="str">
            <v>Distribution box 3 phase 5 connectors along with 2 Nos. Steel Strap &amp; Buckles.</v>
          </cell>
          <cell r="C416" t="str">
            <v>Each</v>
          </cell>
          <cell r="D416">
            <v>1231.19</v>
          </cell>
        </row>
        <row r="417">
          <cell r="A417">
            <v>7131950015</v>
          </cell>
          <cell r="B417" t="str">
            <v>L.T.Distribution Box for 500 kVA X'mer (800 A, isolator &amp; 12 SP MCCB of 150 A)</v>
          </cell>
          <cell r="C417" t="str">
            <v>Each</v>
          </cell>
          <cell r="D417">
            <v>42226.35</v>
          </cell>
        </row>
        <row r="418">
          <cell r="A418">
            <v>7131950016</v>
          </cell>
          <cell r="B418" t="str">
            <v>11 kV Sectionalizer.</v>
          </cell>
          <cell r="C418" t="str">
            <v>Each</v>
          </cell>
          <cell r="D418">
            <v>362271.33</v>
          </cell>
        </row>
        <row r="419">
          <cell r="A419">
            <v>7131950065</v>
          </cell>
          <cell r="B419" t="str">
            <v>L.T. Distribution Box for 63 kVA X'mer (200 A, isolator &amp; 6 SP MCCB of 100 A)</v>
          </cell>
          <cell r="C419" t="str">
            <v>Each</v>
          </cell>
          <cell r="D419">
            <v>15779.98</v>
          </cell>
        </row>
        <row r="420">
          <cell r="A420">
            <v>7131950105</v>
          </cell>
          <cell r="B420" t="str">
            <v>L.T. Distribution Box for 100 kVA X'mer (200 A, isolator &amp; 6 SP MCCB of 200 A)</v>
          </cell>
          <cell r="C420" t="str">
            <v>Each</v>
          </cell>
          <cell r="D420">
            <v>19725.8</v>
          </cell>
        </row>
        <row r="421">
          <cell r="A421">
            <v>7131950200</v>
          </cell>
          <cell r="B421" t="str">
            <v>L.T. Distribution Box for 200 kVA X'mer (400 A, isolator &amp; 6 SP MCCB of 120A)</v>
          </cell>
          <cell r="C421" t="str">
            <v>Each</v>
          </cell>
          <cell r="D421">
            <v>39449.949999999997</v>
          </cell>
        </row>
        <row r="422">
          <cell r="A422">
            <v>7131950207</v>
          </cell>
          <cell r="B422" t="str">
            <v>L.T. Distribution Box for 315 kVA X'mer (600 A, isolator &amp; 9 SP MCCB of 160A)</v>
          </cell>
          <cell r="C422" t="str">
            <v>Each</v>
          </cell>
          <cell r="D422">
            <v>33850.449999999997</v>
          </cell>
        </row>
        <row r="423">
          <cell r="A423">
            <v>7131950208</v>
          </cell>
          <cell r="B423" t="str">
            <v>SMC LT Distribution Box for 100 kVA Distribution Transformer</v>
          </cell>
          <cell r="C423" t="str">
            <v>Each</v>
          </cell>
          <cell r="D423">
            <v>19116</v>
          </cell>
        </row>
        <row r="424">
          <cell r="A424">
            <v>7131950209</v>
          </cell>
          <cell r="B424" t="str">
            <v>SMC LT Distribution Box for 315 kVA Distribution Transformer</v>
          </cell>
          <cell r="C424" t="str">
            <v>Each</v>
          </cell>
          <cell r="D424">
            <v>32804</v>
          </cell>
        </row>
        <row r="425">
          <cell r="A425">
            <v>7131960006</v>
          </cell>
          <cell r="B425" t="str">
            <v>33 kV feeder control panel (Static Relays).</v>
          </cell>
          <cell r="C425" t="str">
            <v>Each</v>
          </cell>
          <cell r="D425">
            <v>27059.11</v>
          </cell>
        </row>
        <row r="426">
          <cell r="A426">
            <v>7131960007</v>
          </cell>
          <cell r="B426" t="str">
            <v>33 kV Transformer Control Panel (Static Relays)</v>
          </cell>
          <cell r="C426" t="str">
            <v>Each</v>
          </cell>
          <cell r="D426">
            <v>29738.19</v>
          </cell>
        </row>
        <row r="427">
          <cell r="A427">
            <v>7131960008</v>
          </cell>
          <cell r="B427" t="str">
            <v>Feeder Control (Static Relays)</v>
          </cell>
          <cell r="C427" t="str">
            <v>Each</v>
          </cell>
          <cell r="D427">
            <v>26777.87</v>
          </cell>
        </row>
        <row r="428">
          <cell r="A428">
            <v>7131960009</v>
          </cell>
          <cell r="B428" t="str">
            <v>Transformer Control (Static Relays)</v>
          </cell>
          <cell r="C428" t="str">
            <v>Each</v>
          </cell>
          <cell r="D428">
            <v>28033.32</v>
          </cell>
        </row>
        <row r="429">
          <cell r="A429">
            <v>7131960010</v>
          </cell>
          <cell r="B429" t="str">
            <v>11 kV Control &amp; Relay Panel for Capacitor Bank</v>
          </cell>
          <cell r="C429" t="str">
            <v>Each</v>
          </cell>
          <cell r="D429">
            <v>86141.15</v>
          </cell>
        </row>
        <row r="430">
          <cell r="A430">
            <v>7131960520</v>
          </cell>
          <cell r="B430" t="str">
            <v>2 Feeder Control (Static Relays)</v>
          </cell>
          <cell r="C430" t="str">
            <v>Each</v>
          </cell>
          <cell r="D430">
            <v>40103.54</v>
          </cell>
        </row>
        <row r="431">
          <cell r="A431">
            <v>7131960522</v>
          </cell>
          <cell r="B431" t="str">
            <v>1 Transformer+1 Feeder (Static Relays)</v>
          </cell>
          <cell r="C431" t="str">
            <v>Each</v>
          </cell>
          <cell r="D431">
            <v>40103.54</v>
          </cell>
        </row>
        <row r="432">
          <cell r="A432">
            <v>7131960524</v>
          </cell>
          <cell r="B432" t="str">
            <v>1 Feeder + 1 Transformer (Static Relays)</v>
          </cell>
          <cell r="C432" t="str">
            <v>Each</v>
          </cell>
          <cell r="D432">
            <v>40103.54</v>
          </cell>
        </row>
        <row r="433">
          <cell r="A433">
            <v>7132002234</v>
          </cell>
          <cell r="B433" t="str">
            <v>Allen keys set of 9 Pcs.(1.5mm; 2mm; 2.5mm; 3mm; 4mm; 5mm; 6mm; 8mm; 10mm) Black finish, box packing</v>
          </cell>
          <cell r="C433" t="str">
            <v>Nos.</v>
          </cell>
          <cell r="D433">
            <v>213.94</v>
          </cell>
        </row>
        <row r="434">
          <cell r="A434">
            <v>7132004003</v>
          </cell>
          <cell r="B434" t="str">
            <v>Hack saw frames + B185</v>
          </cell>
          <cell r="C434" t="str">
            <v>Nos.</v>
          </cell>
          <cell r="D434">
            <v>138</v>
          </cell>
        </row>
        <row r="435">
          <cell r="A435">
            <v>7132004004</v>
          </cell>
          <cell r="B435" t="str">
            <v>Hack saw blade 300x12.5 mm</v>
          </cell>
          <cell r="C435" t="str">
            <v>Nos.</v>
          </cell>
          <cell r="D435">
            <v>11.59</v>
          </cell>
        </row>
        <row r="436">
          <cell r="A436">
            <v>7132011171</v>
          </cell>
          <cell r="B436" t="str">
            <v>Cable Cutter</v>
          </cell>
          <cell r="C436" t="str">
            <v>Nos.</v>
          </cell>
          <cell r="D436">
            <v>508.77</v>
          </cell>
        </row>
        <row r="437">
          <cell r="A437">
            <v>7132013331</v>
          </cell>
          <cell r="B437" t="str">
            <v>Discharge Rod</v>
          </cell>
          <cell r="C437" t="str">
            <v>Nos.</v>
          </cell>
          <cell r="D437">
            <v>492.85</v>
          </cell>
        </row>
        <row r="438">
          <cell r="A438">
            <v>7132014014</v>
          </cell>
          <cell r="B438" t="str">
            <v>Portable drilling machine</v>
          </cell>
          <cell r="C438" t="str">
            <v>Nos.</v>
          </cell>
          <cell r="D438">
            <v>3131.08</v>
          </cell>
        </row>
        <row r="439">
          <cell r="A439">
            <v>7132028159</v>
          </cell>
          <cell r="B439" t="str">
            <v>Hammer 8 Lbs (3629 gm)</v>
          </cell>
          <cell r="C439" t="str">
            <v>Nos.</v>
          </cell>
          <cell r="D439">
            <v>1146.9000000000001</v>
          </cell>
        </row>
        <row r="440">
          <cell r="A440">
            <v>7132028160</v>
          </cell>
          <cell r="B440" t="str">
            <v>Hammer 2 Lbs (907 gm.)</v>
          </cell>
          <cell r="C440" t="str">
            <v>Nos.</v>
          </cell>
          <cell r="D440">
            <v>354.86</v>
          </cell>
        </row>
        <row r="441">
          <cell r="A441">
            <v>7132061858</v>
          </cell>
          <cell r="B441" t="str">
            <v>Combination Plier / Cutting Plier</v>
          </cell>
          <cell r="C441" t="str">
            <v>Nos.</v>
          </cell>
          <cell r="D441">
            <v>236.9</v>
          </cell>
        </row>
        <row r="442">
          <cell r="A442">
            <v>7132072006</v>
          </cell>
          <cell r="B442" t="str">
            <v>Screw driver 250 mm</v>
          </cell>
          <cell r="C442" t="str">
            <v>Nos.</v>
          </cell>
          <cell r="D442">
            <v>76.150000000000006</v>
          </cell>
        </row>
        <row r="443">
          <cell r="A443">
            <v>7132072007</v>
          </cell>
          <cell r="B443" t="str">
            <v>Screw driver 200 mm</v>
          </cell>
          <cell r="C443" t="str">
            <v>Nos.</v>
          </cell>
          <cell r="D443">
            <v>71.319999999999993</v>
          </cell>
        </row>
        <row r="444">
          <cell r="A444">
            <v>7132072008</v>
          </cell>
          <cell r="B444" t="str">
            <v>Screw driver 150 mm</v>
          </cell>
          <cell r="C444" t="str">
            <v>Nos.</v>
          </cell>
          <cell r="D444">
            <v>66.48</v>
          </cell>
        </row>
        <row r="445">
          <cell r="A445">
            <v>7132072522</v>
          </cell>
          <cell r="B445" t="str">
            <v xml:space="preserve">Screw driver Set </v>
          </cell>
          <cell r="C445" t="str">
            <v>Nos.</v>
          </cell>
        </row>
        <row r="446">
          <cell r="A446">
            <v>7132074032</v>
          </cell>
          <cell r="B446" t="str">
            <v>Ring Spanners  (6x7,8x9, 10x11,12x13,14x15,16x17,18x19, 20x22x,21x23,24x27,25x28,30x32)</v>
          </cell>
          <cell r="C446" t="str">
            <v>Set.</v>
          </cell>
          <cell r="D446">
            <v>1658.36</v>
          </cell>
        </row>
        <row r="447">
          <cell r="A447">
            <v>7132074033</v>
          </cell>
          <cell r="B447" t="str">
            <v xml:space="preserve">Tube Spanners </v>
          </cell>
          <cell r="C447" t="str">
            <v>Set.</v>
          </cell>
          <cell r="D447">
            <v>685.34</v>
          </cell>
        </row>
        <row r="448">
          <cell r="A448">
            <v>7132074034</v>
          </cell>
          <cell r="B448" t="str">
            <v>Double end spanner (6x7,8x9, 10x11,12x13,14x15,16x17,18x19, 20x22x,21x23,24x27,25x28,30x32)</v>
          </cell>
          <cell r="C448" t="str">
            <v>Set.</v>
          </cell>
          <cell r="D448">
            <v>784.45</v>
          </cell>
        </row>
        <row r="449">
          <cell r="A449">
            <v>7132074035</v>
          </cell>
          <cell r="B449" t="str">
            <v xml:space="preserve">Adjustable Screw Spanner 12 inches </v>
          </cell>
          <cell r="C449" t="str">
            <v>Nos.</v>
          </cell>
          <cell r="D449">
            <v>508.86</v>
          </cell>
        </row>
        <row r="450">
          <cell r="A450">
            <v>7132074036</v>
          </cell>
          <cell r="B450" t="str">
            <v>Box spanners (of size 32Af, 27A/F, 30 A/F &amp; tommy Bar)</v>
          </cell>
          <cell r="C450" t="str">
            <v>Set.</v>
          </cell>
          <cell r="D450">
            <v>1510.89</v>
          </cell>
        </row>
        <row r="451">
          <cell r="A451">
            <v>7132088614</v>
          </cell>
          <cell r="B451" t="str">
            <v>Pipe Wrench 24 inches size</v>
          </cell>
          <cell r="C451" t="str">
            <v>Nos.</v>
          </cell>
          <cell r="D451">
            <v>1259.3900000000001</v>
          </cell>
        </row>
        <row r="452">
          <cell r="A452">
            <v>7132088615</v>
          </cell>
          <cell r="B452" t="str">
            <v>Pipe Wrench 18 inches size</v>
          </cell>
          <cell r="C452" t="str">
            <v>Nos.</v>
          </cell>
          <cell r="D452">
            <v>691.16</v>
          </cell>
        </row>
        <row r="453">
          <cell r="A453">
            <v>7132200014</v>
          </cell>
          <cell r="B453" t="str">
            <v>1089 kVAR, 12.1 kV, 3-phase 50 Hz Outdoor type Capacitor bank having step as 363 kVAR + 726 kVAR 12.1 KV. Bank shall be complete with Capacitor units of 121 kVAR at 6.98 KV, including allied material such as suitable size of Aluminium busbars, Pin / Post insulators, Expulsion fuses, Cable Jointing Kit, Nuts &amp; Bolts etc.</v>
          </cell>
          <cell r="C453" t="str">
            <v>Each</v>
          </cell>
          <cell r="D453">
            <v>145864.88</v>
          </cell>
        </row>
        <row r="454">
          <cell r="A454">
            <v>7132200812</v>
          </cell>
          <cell r="B454" t="str">
            <v xml:space="preserve">  5 kVAR</v>
          </cell>
          <cell r="C454" t="str">
            <v>Each</v>
          </cell>
          <cell r="D454">
            <v>1611.53</v>
          </cell>
        </row>
        <row r="455">
          <cell r="A455">
            <v>7132200813</v>
          </cell>
          <cell r="B455" t="str">
            <v>10 kVAR</v>
          </cell>
          <cell r="C455" t="str">
            <v>Each</v>
          </cell>
          <cell r="D455">
            <v>3222.06</v>
          </cell>
        </row>
        <row r="456">
          <cell r="A456">
            <v>7132200814</v>
          </cell>
          <cell r="B456" t="str">
            <v>12 kVAR</v>
          </cell>
          <cell r="C456" t="str">
            <v>Each</v>
          </cell>
          <cell r="D456">
            <v>3871.51</v>
          </cell>
        </row>
        <row r="457">
          <cell r="A457">
            <v>7132200815</v>
          </cell>
          <cell r="B457" t="str">
            <v>20 kVAR</v>
          </cell>
          <cell r="C457" t="str">
            <v>Each</v>
          </cell>
          <cell r="D457">
            <v>6424.94</v>
          </cell>
        </row>
        <row r="458">
          <cell r="A458">
            <v>7132200826</v>
          </cell>
          <cell r="B458" t="str">
            <v>1815 kVAR 12.1 kV 3-phase 50 Hz Outdoor type Capacitor bank having step as 363 kvar+726 kvar+726 Kvar 12.1 kv Bank shall be complete with capacitor units of 121 kVAr at 6.98 kV including allied materials such as suitable size of aluminium busbars, pin/post insulators, expulsion fuses, cable jointing kit, nuts &amp; bolts etc.</v>
          </cell>
          <cell r="C458" t="str">
            <v>Each</v>
          </cell>
          <cell r="D458">
            <v>192879.89</v>
          </cell>
        </row>
        <row r="459">
          <cell r="A459">
            <v>7132210007</v>
          </cell>
          <cell r="B459" t="str">
            <v xml:space="preserve">16 kVA (4 Star) Aluminium Wound </v>
          </cell>
          <cell r="C459" t="str">
            <v>Each</v>
          </cell>
        </row>
        <row r="460">
          <cell r="A460">
            <v>7132210008</v>
          </cell>
          <cell r="B460" t="str">
            <v xml:space="preserve">25 kVA (4 Star) Aluminium Wound </v>
          </cell>
          <cell r="C460" t="str">
            <v>Each</v>
          </cell>
        </row>
        <row r="461">
          <cell r="A461">
            <v>7132210009</v>
          </cell>
          <cell r="B461" t="str">
            <v xml:space="preserve">63 kVA (4 Star) Aluminium Wound </v>
          </cell>
          <cell r="C461" t="str">
            <v>Each</v>
          </cell>
        </row>
        <row r="462">
          <cell r="A462">
            <v>7132210010</v>
          </cell>
          <cell r="B462" t="str">
            <v xml:space="preserve">100 kVA (4 Star) Aluminium Wound </v>
          </cell>
          <cell r="C462" t="str">
            <v>Each</v>
          </cell>
        </row>
        <row r="463">
          <cell r="A463">
            <v>7132210011</v>
          </cell>
          <cell r="B463" t="str">
            <v xml:space="preserve">200 kVA (4 Star) Aluminium Wound </v>
          </cell>
          <cell r="C463" t="str">
            <v>Each</v>
          </cell>
        </row>
        <row r="464">
          <cell r="A464">
            <v>7132210012</v>
          </cell>
          <cell r="B464" t="str">
            <v>315 kVA (CEA Design) Copper wound ISI Marked, 11/0.433 kV Distribution Transformer having energy efficiency level '2'</v>
          </cell>
          <cell r="C464" t="str">
            <v>Each</v>
          </cell>
        </row>
        <row r="465">
          <cell r="A465">
            <v>7132210015</v>
          </cell>
          <cell r="B465" t="str">
            <v>500 kVA [CEA Design] Copper Wound ISI Marked, 11/0.433 kV Distribution Transformer having energy efficiency level '2'</v>
          </cell>
          <cell r="C465" t="str">
            <v>Each</v>
          </cell>
        </row>
        <row r="466">
          <cell r="A466">
            <v>7132210106</v>
          </cell>
          <cell r="B466" t="str">
            <v>0.2% Reactor suitable for 363 kVAR step</v>
          </cell>
          <cell r="C466" t="str">
            <v>Set</v>
          </cell>
          <cell r="D466">
            <v>7083.36</v>
          </cell>
        </row>
        <row r="467">
          <cell r="A467">
            <v>7132210108</v>
          </cell>
          <cell r="B467" t="str">
            <v>0.2% Reactor suitable for 726 kVAR step</v>
          </cell>
          <cell r="C467" t="str">
            <v>Set</v>
          </cell>
          <cell r="D467">
            <v>8647.51</v>
          </cell>
        </row>
        <row r="468">
          <cell r="A468">
            <v>7132210215</v>
          </cell>
          <cell r="B468" t="str">
            <v>50 kVA (Copper winding)</v>
          </cell>
          <cell r="C468" t="str">
            <v>Each</v>
          </cell>
          <cell r="D468">
            <v>136597.53</v>
          </cell>
        </row>
        <row r="469">
          <cell r="A469">
            <v>7132220091</v>
          </cell>
          <cell r="B469" t="str">
            <v>Power Transformer 1600 kVA</v>
          </cell>
          <cell r="C469" t="str">
            <v>Each</v>
          </cell>
          <cell r="D469">
            <v>805738.17</v>
          </cell>
        </row>
        <row r="470">
          <cell r="A470">
            <v>7132220095</v>
          </cell>
          <cell r="B470" t="str">
            <v xml:space="preserve">Power Transformer 3150 kVA </v>
          </cell>
          <cell r="C470" t="str">
            <v>Each</v>
          </cell>
          <cell r="D470">
            <v>2393149.15</v>
          </cell>
        </row>
        <row r="471">
          <cell r="A471">
            <v>7132220097</v>
          </cell>
          <cell r="B471" t="str">
            <v xml:space="preserve">Power Transformer 5000 kVA </v>
          </cell>
          <cell r="C471" t="str">
            <v>Each</v>
          </cell>
          <cell r="D471">
            <v>3379006.13</v>
          </cell>
        </row>
        <row r="472">
          <cell r="A472">
            <v>7132230015</v>
          </cell>
          <cell r="B472" t="str">
            <v>Indoor Type 33 kV Metering Cubical CTPT Unit 100 /5A</v>
          </cell>
          <cell r="C472" t="str">
            <v>Each</v>
          </cell>
          <cell r="D472">
            <v>237215.35999999999</v>
          </cell>
        </row>
        <row r="473">
          <cell r="A473">
            <v>7132230016</v>
          </cell>
          <cell r="B473" t="str">
            <v>L.T.C.T. 100/5 Amps.</v>
          </cell>
          <cell r="C473" t="str">
            <v>Each</v>
          </cell>
          <cell r="D473">
            <v>356.08</v>
          </cell>
        </row>
        <row r="474">
          <cell r="A474">
            <v>7132230017</v>
          </cell>
          <cell r="B474" t="str">
            <v>Indoor Type 33 kV Metering Cubical CTPT Unit 50/5 A</v>
          </cell>
          <cell r="C474" t="str">
            <v>Each</v>
          </cell>
          <cell r="D474">
            <v>218950.07</v>
          </cell>
        </row>
        <row r="475">
          <cell r="A475">
            <v>7132230019</v>
          </cell>
          <cell r="B475" t="str">
            <v>L.T.C.T. 200/5 Amps.</v>
          </cell>
          <cell r="C475" t="str">
            <v>Each</v>
          </cell>
          <cell r="D475">
            <v>356.08</v>
          </cell>
        </row>
        <row r="476">
          <cell r="A476">
            <v>7132230021</v>
          </cell>
          <cell r="B476" t="str">
            <v>L.T.C.T. 300/5 Amps.</v>
          </cell>
          <cell r="C476" t="str">
            <v>Each</v>
          </cell>
          <cell r="D476">
            <v>285.08999999999997</v>
          </cell>
        </row>
        <row r="477">
          <cell r="A477">
            <v>7132230024</v>
          </cell>
          <cell r="B477" t="str">
            <v>L.T.C.T. 500/5 Amps.</v>
          </cell>
          <cell r="C477" t="str">
            <v>Each</v>
          </cell>
          <cell r="D477">
            <v>285.08999999999997</v>
          </cell>
        </row>
        <row r="478">
          <cell r="A478">
            <v>7132230039</v>
          </cell>
          <cell r="B478" t="str">
            <v>220 kV C.T. 800-400/1-1A</v>
          </cell>
          <cell r="C478" t="str">
            <v>No.</v>
          </cell>
          <cell r="D478">
            <v>487901.14</v>
          </cell>
        </row>
        <row r="479">
          <cell r="A479">
            <v>7132230043</v>
          </cell>
          <cell r="B479" t="str">
            <v xml:space="preserve">33 kV CT's (400-200/5) Amps. Oil filled </v>
          </cell>
          <cell r="C479" t="str">
            <v>Each</v>
          </cell>
          <cell r="D479">
            <v>25179.73</v>
          </cell>
        </row>
        <row r="480">
          <cell r="A480">
            <v>7132230065</v>
          </cell>
          <cell r="B480" t="str">
            <v>132 kV C.T. 600-300/1-1A</v>
          </cell>
          <cell r="C480" t="str">
            <v>No.</v>
          </cell>
          <cell r="D480">
            <v>327045.53999999998</v>
          </cell>
        </row>
        <row r="481">
          <cell r="A481">
            <v>7132230075</v>
          </cell>
          <cell r="B481" t="str">
            <v>132 kV C.T. 150-75/1-1A</v>
          </cell>
          <cell r="C481" t="str">
            <v>No.</v>
          </cell>
          <cell r="D481">
            <v>373395.01</v>
          </cell>
        </row>
        <row r="482">
          <cell r="A482">
            <v>7132230076</v>
          </cell>
          <cell r="B482" t="str">
            <v>220 kV C.T. 150-75/1-1A</v>
          </cell>
          <cell r="C482" t="str">
            <v>No.</v>
          </cell>
          <cell r="D482">
            <v>822690.98</v>
          </cell>
        </row>
        <row r="483">
          <cell r="A483">
            <v>7132230077</v>
          </cell>
          <cell r="B483" t="str">
            <v>220 kV C.T. 300-150/1-1A</v>
          </cell>
          <cell r="C483" t="str">
            <v>No.</v>
          </cell>
          <cell r="D483">
            <v>538433.72</v>
          </cell>
        </row>
        <row r="484">
          <cell r="A484">
            <v>7132230078</v>
          </cell>
          <cell r="B484" t="str">
            <v>220 kV C.T. 600-300/1-1A</v>
          </cell>
          <cell r="C484" t="str">
            <v>No.</v>
          </cell>
          <cell r="D484">
            <v>498097.94</v>
          </cell>
        </row>
        <row r="485">
          <cell r="A485">
            <v>7132230088</v>
          </cell>
          <cell r="B485" t="str">
            <v>11 kV CTPT Unit 400-200/5 A</v>
          </cell>
          <cell r="C485" t="str">
            <v>Each</v>
          </cell>
          <cell r="D485">
            <v>38077.08</v>
          </cell>
        </row>
        <row r="486">
          <cell r="A486">
            <v>7132230089</v>
          </cell>
          <cell r="B486" t="str">
            <v>33 kV CTPT Unit 300-150/5 A</v>
          </cell>
          <cell r="C486" t="str">
            <v>Each</v>
          </cell>
          <cell r="D486">
            <v>86339.7</v>
          </cell>
        </row>
        <row r="487">
          <cell r="A487">
            <v>7132230185</v>
          </cell>
          <cell r="B487" t="str">
            <v>11 kV C.T. 200-100/5 Amps.</v>
          </cell>
          <cell r="C487" t="str">
            <v>Each</v>
          </cell>
          <cell r="D487">
            <v>13709.83</v>
          </cell>
        </row>
        <row r="488">
          <cell r="A488">
            <v>7132230188</v>
          </cell>
          <cell r="B488" t="str">
            <v>11 kV C.T. 300-150/5 Amps.</v>
          </cell>
          <cell r="C488" t="str">
            <v>Each</v>
          </cell>
          <cell r="D488">
            <v>13447.4</v>
          </cell>
        </row>
        <row r="489">
          <cell r="A489">
            <v>7132230263</v>
          </cell>
          <cell r="B489" t="str">
            <v>33 kV CT's (300-150/5) Amps oil filled</v>
          </cell>
          <cell r="C489" t="str">
            <v>Each</v>
          </cell>
          <cell r="D489">
            <v>26176.89</v>
          </cell>
        </row>
        <row r="490">
          <cell r="A490">
            <v>7132230265</v>
          </cell>
          <cell r="B490" t="str">
            <v>33 kV CT's (200-100/5-5) Amps oil filled</v>
          </cell>
          <cell r="C490" t="str">
            <v>Each</v>
          </cell>
          <cell r="D490">
            <v>19689.900000000001</v>
          </cell>
        </row>
        <row r="491">
          <cell r="A491">
            <v>7132230304</v>
          </cell>
          <cell r="B491" t="str">
            <v>33 kV CT's  (100-50/5) Amps. oil filled</v>
          </cell>
          <cell r="C491" t="str">
            <v>Each</v>
          </cell>
        </row>
        <row r="492">
          <cell r="A492">
            <v>7132230330</v>
          </cell>
          <cell r="B492" t="str">
            <v>132 kV C.T. 100-50/1-1A</v>
          </cell>
          <cell r="C492" t="str">
            <v>No.</v>
          </cell>
          <cell r="D492">
            <v>375737.03</v>
          </cell>
        </row>
        <row r="493">
          <cell r="A493">
            <v>7132230332</v>
          </cell>
          <cell r="B493" t="str">
            <v>132 kV C.T. 200-100/1-1A</v>
          </cell>
          <cell r="C493" t="str">
            <v>No.</v>
          </cell>
          <cell r="D493">
            <v>349648.82</v>
          </cell>
        </row>
        <row r="494">
          <cell r="A494">
            <v>7132230336</v>
          </cell>
          <cell r="B494" t="str">
            <v>132 kV C.T. 300-150/1-1A</v>
          </cell>
          <cell r="C494" t="str">
            <v>No.</v>
          </cell>
          <cell r="D494">
            <v>299323.84999999998</v>
          </cell>
        </row>
        <row r="495">
          <cell r="A495">
            <v>7132230394</v>
          </cell>
          <cell r="B495" t="str">
            <v>11 kV CTPT Unit 7.5/5 A</v>
          </cell>
          <cell r="C495" t="str">
            <v>Each</v>
          </cell>
        </row>
        <row r="496">
          <cell r="A496">
            <v>7132230395</v>
          </cell>
          <cell r="B496" t="str">
            <v>11 kV CTPT Unit 10/5 A</v>
          </cell>
          <cell r="C496" t="str">
            <v>Each</v>
          </cell>
          <cell r="D496">
            <v>34927.99</v>
          </cell>
        </row>
        <row r="497">
          <cell r="A497">
            <v>7132230396</v>
          </cell>
          <cell r="B497" t="str">
            <v>11 kV CTPT Unit 15/5 A</v>
          </cell>
          <cell r="C497" t="str">
            <v>Each</v>
          </cell>
        </row>
        <row r="498">
          <cell r="A498">
            <v>7132230399</v>
          </cell>
          <cell r="B498" t="str">
            <v>11 kV CTPT Unit 300-150/5 A</v>
          </cell>
          <cell r="C498" t="str">
            <v>Each</v>
          </cell>
          <cell r="D498">
            <v>38073.65</v>
          </cell>
        </row>
        <row r="499">
          <cell r="A499">
            <v>7132230401</v>
          </cell>
          <cell r="B499" t="str">
            <v>11 kV CTPT Unit 25/5 A</v>
          </cell>
          <cell r="C499" t="str">
            <v>Each</v>
          </cell>
          <cell r="D499">
            <v>34307.96</v>
          </cell>
        </row>
        <row r="500">
          <cell r="A500">
            <v>7132230406</v>
          </cell>
          <cell r="B500" t="str">
            <v>11 kV CTPT Unit 75/5 A</v>
          </cell>
          <cell r="C500" t="str">
            <v>Each</v>
          </cell>
        </row>
        <row r="501">
          <cell r="A501">
            <v>7132230412</v>
          </cell>
          <cell r="B501" t="str">
            <v>11 kV CTPT Unit 200-100/5 A</v>
          </cell>
          <cell r="C501" t="str">
            <v>Each</v>
          </cell>
          <cell r="D501">
            <v>37649.279999999999</v>
          </cell>
        </row>
        <row r="502">
          <cell r="A502">
            <v>7132230414</v>
          </cell>
          <cell r="B502" t="str">
            <v>11 kV CTPT Unit 50/5 A</v>
          </cell>
          <cell r="C502" t="str">
            <v>Each</v>
          </cell>
          <cell r="D502">
            <v>38836.49</v>
          </cell>
        </row>
        <row r="503">
          <cell r="A503">
            <v>7132230418</v>
          </cell>
          <cell r="B503" t="str">
            <v>33 kV CTPT Unit 20/5 A</v>
          </cell>
          <cell r="C503" t="str">
            <v>Each</v>
          </cell>
          <cell r="D503">
            <v>74048.2</v>
          </cell>
        </row>
        <row r="504">
          <cell r="A504">
            <v>7132230427</v>
          </cell>
          <cell r="B504" t="str">
            <v>33 kV CTPT Unit 200-100/5 A</v>
          </cell>
          <cell r="C504" t="str">
            <v>Each</v>
          </cell>
          <cell r="D504">
            <v>83038.2</v>
          </cell>
        </row>
        <row r="505">
          <cell r="A505">
            <v>7132230447</v>
          </cell>
          <cell r="B505" t="str">
            <v>33 kV CTPT Unit 5/5 A</v>
          </cell>
          <cell r="C505" t="str">
            <v>Each</v>
          </cell>
        </row>
        <row r="506">
          <cell r="A506">
            <v>7132230448</v>
          </cell>
          <cell r="B506" t="str">
            <v>33 kV CTPT Unit 10/5 A</v>
          </cell>
          <cell r="C506" t="str">
            <v>Each</v>
          </cell>
          <cell r="D506">
            <v>77768.42</v>
          </cell>
        </row>
        <row r="507">
          <cell r="A507">
            <v>7132230449</v>
          </cell>
          <cell r="B507" t="str">
            <v>33 kV CTPT Unit 30/5 A</v>
          </cell>
          <cell r="C507" t="str">
            <v>Each</v>
          </cell>
        </row>
        <row r="508">
          <cell r="A508">
            <v>7132230450</v>
          </cell>
          <cell r="B508" t="str">
            <v>33 kV CTPT Unit 50/5 A</v>
          </cell>
          <cell r="C508" t="str">
            <v>Each</v>
          </cell>
          <cell r="D508">
            <v>66731.77</v>
          </cell>
        </row>
        <row r="509">
          <cell r="A509">
            <v>7132230453</v>
          </cell>
          <cell r="B509" t="str">
            <v>33 kV CTPT Unit 100 /5A</v>
          </cell>
          <cell r="C509" t="str">
            <v>Each</v>
          </cell>
          <cell r="D509">
            <v>62503.51</v>
          </cell>
        </row>
        <row r="510">
          <cell r="A510">
            <v>7132230455</v>
          </cell>
          <cell r="B510" t="str">
            <v>33 kV CTPT Unit 200/5A</v>
          </cell>
          <cell r="C510" t="str">
            <v>Each</v>
          </cell>
          <cell r="D510">
            <v>63743.59</v>
          </cell>
        </row>
        <row r="511">
          <cell r="A511">
            <v>7132230457</v>
          </cell>
          <cell r="B511" t="str">
            <v>33 kV CTPT Unit 400-200/5 A</v>
          </cell>
          <cell r="C511" t="str">
            <v>Each</v>
          </cell>
          <cell r="D511">
            <v>85041.37</v>
          </cell>
        </row>
        <row r="512">
          <cell r="A512">
            <v>7132230471</v>
          </cell>
          <cell r="B512" t="str">
            <v xml:space="preserve">11 kV 3 PH Residual Voltage Transformer </v>
          </cell>
          <cell r="C512" t="str">
            <v>Each</v>
          </cell>
          <cell r="D512">
            <v>34386.839999999997</v>
          </cell>
        </row>
        <row r="513">
          <cell r="A513">
            <v>7132230473</v>
          </cell>
          <cell r="B513" t="str">
            <v>11 kV PT Station Type</v>
          </cell>
          <cell r="C513" t="str">
            <v>No.</v>
          </cell>
        </row>
        <row r="514">
          <cell r="A514">
            <v>7132230056</v>
          </cell>
          <cell r="B514" t="str">
            <v>11 kV Single Phase PT's (Oil filled)</v>
          </cell>
          <cell r="C514" t="str">
            <v>Each</v>
          </cell>
          <cell r="D514">
            <v>10323.86</v>
          </cell>
        </row>
        <row r="515">
          <cell r="A515">
            <v>7132230057</v>
          </cell>
          <cell r="B515" t="str">
            <v>33 kV Single Phase PT's (Oil filled)</v>
          </cell>
          <cell r="C515" t="str">
            <v>Each</v>
          </cell>
          <cell r="D515">
            <v>16566.349999999999</v>
          </cell>
        </row>
        <row r="516">
          <cell r="A516">
            <v>7132230501</v>
          </cell>
          <cell r="B516" t="str">
            <v>132 kV P.T.</v>
          </cell>
          <cell r="C516" t="str">
            <v>No.</v>
          </cell>
          <cell r="D516">
            <v>258404.98</v>
          </cell>
        </row>
        <row r="517">
          <cell r="A517">
            <v>7132230511</v>
          </cell>
          <cell r="B517" t="str">
            <v>220 kV P.T.</v>
          </cell>
          <cell r="C517" t="str">
            <v>No.</v>
          </cell>
          <cell r="D517">
            <v>526838.77</v>
          </cell>
        </row>
        <row r="518">
          <cell r="A518">
            <v>7132401672</v>
          </cell>
          <cell r="B518" t="str">
            <v>Small Steel Almirah 50''</v>
          </cell>
          <cell r="C518" t="str">
            <v>No.</v>
          </cell>
          <cell r="D518">
            <v>10030</v>
          </cell>
        </row>
        <row r="519">
          <cell r="A519">
            <v>7132404015</v>
          </cell>
          <cell r="B519" t="str">
            <v>Safety belts</v>
          </cell>
          <cell r="C519" t="str">
            <v>Nos.</v>
          </cell>
          <cell r="D519">
            <v>637</v>
          </cell>
        </row>
        <row r="520">
          <cell r="A520">
            <v>7132404016</v>
          </cell>
          <cell r="B520" t="str">
            <v>Safety helmets</v>
          </cell>
          <cell r="C520" t="str">
            <v>Nos.</v>
          </cell>
          <cell r="D520">
            <v>144.05000000000001</v>
          </cell>
        </row>
        <row r="521">
          <cell r="A521">
            <v>7132404366</v>
          </cell>
          <cell r="B521" t="str">
            <v xml:space="preserve">Battery </v>
          </cell>
          <cell r="C521" t="str">
            <v>No.</v>
          </cell>
          <cell r="D521">
            <v>55627.8</v>
          </cell>
        </row>
        <row r="522">
          <cell r="A522">
            <v>7132406022</v>
          </cell>
          <cell r="B522" t="str">
            <v>T.W. Meter Board, 300x300x75 mm, coated with varnish/SMC board</v>
          </cell>
          <cell r="C522" t="str">
            <v>Nos.</v>
          </cell>
          <cell r="D522">
            <v>151.91</v>
          </cell>
        </row>
        <row r="523">
          <cell r="A523">
            <v>7132406420</v>
          </cell>
          <cell r="B523" t="str">
            <v>Meter Box (GI Plain Sheet) for 3 Phase LT CT operated meter</v>
          </cell>
          <cell r="C523" t="str">
            <v>Each</v>
          </cell>
          <cell r="D523">
            <v>2662.68</v>
          </cell>
        </row>
        <row r="524">
          <cell r="A524">
            <v>7132406420</v>
          </cell>
          <cell r="B524" t="str">
            <v>Pilfer proof SMC/FRPP/PPO LTCT meter box</v>
          </cell>
          <cell r="C524" t="str">
            <v>Each</v>
          </cell>
          <cell r="D524">
            <v>3362.21</v>
          </cell>
        </row>
        <row r="525">
          <cell r="A525">
            <v>7132406425</v>
          </cell>
          <cell r="B525" t="str">
            <v>Universal Meter Box for HT meters.</v>
          </cell>
          <cell r="C525" t="str">
            <v>Each</v>
          </cell>
          <cell r="D525">
            <v>3232.14</v>
          </cell>
        </row>
        <row r="526">
          <cell r="A526">
            <v>7132406721</v>
          </cell>
          <cell r="B526" t="str">
            <v>CT operated electronic static meters with DLMS.</v>
          </cell>
          <cell r="C526" t="str">
            <v>Each</v>
          </cell>
          <cell r="D526">
            <v>2673.28</v>
          </cell>
        </row>
        <row r="527">
          <cell r="A527">
            <v>7132409830</v>
          </cell>
          <cell r="B527" t="str">
            <v xml:space="preserve">Office Chair cane seat &amp; back with full arms rest </v>
          </cell>
          <cell r="C527" t="str">
            <v>No.</v>
          </cell>
          <cell r="D527">
            <v>3776</v>
          </cell>
        </row>
        <row r="528">
          <cell r="A528">
            <v>7132411894</v>
          </cell>
          <cell r="B528" t="str">
            <v>Rubber Hand gloves 15 kV (Seamless)</v>
          </cell>
          <cell r="C528" t="str">
            <v>Pair</v>
          </cell>
          <cell r="D528">
            <v>551.38</v>
          </cell>
        </row>
        <row r="529">
          <cell r="A529">
            <v>7132421002</v>
          </cell>
          <cell r="B529" t="str">
            <v xml:space="preserve">Fire fighting equipments CO2 fire extinguisher of 2 Kg Capacity)  </v>
          </cell>
          <cell r="C529" t="str">
            <v>No</v>
          </cell>
          <cell r="D529">
            <v>5990.38</v>
          </cell>
        </row>
        <row r="530">
          <cell r="A530">
            <v>7132427634</v>
          </cell>
          <cell r="B530" t="str">
            <v>Rain Coats with Hoods</v>
          </cell>
          <cell r="C530" t="str">
            <v>Nos.</v>
          </cell>
          <cell r="D530">
            <v>757.71</v>
          </cell>
        </row>
        <row r="531">
          <cell r="A531">
            <v>7132427635</v>
          </cell>
          <cell r="B531" t="str">
            <v>Gum Boots</v>
          </cell>
          <cell r="C531" t="str">
            <v>Nos.</v>
          </cell>
          <cell r="D531">
            <v>510.12</v>
          </cell>
        </row>
        <row r="532">
          <cell r="A532">
            <v>7132438002</v>
          </cell>
          <cell r="B532" t="str">
            <v>Silica gel</v>
          </cell>
          <cell r="C532" t="str">
            <v>Kg</v>
          </cell>
          <cell r="D532">
            <v>188.56</v>
          </cell>
        </row>
        <row r="533">
          <cell r="A533">
            <v>7132444005</v>
          </cell>
          <cell r="B533" t="str">
            <v>Poly Carbonate seals for meter</v>
          </cell>
          <cell r="C533" t="str">
            <v>Each</v>
          </cell>
          <cell r="D533">
            <v>5.29</v>
          </cell>
        </row>
        <row r="534">
          <cell r="A534">
            <v>7132444007</v>
          </cell>
          <cell r="B534" t="str">
            <v>Grounding Sticks (Galvanised Earthing Rods 25 mm, 3 Mtr. long)</v>
          </cell>
          <cell r="C534" t="str">
            <v>Set.</v>
          </cell>
          <cell r="D534">
            <v>1035.21</v>
          </cell>
        </row>
        <row r="535">
          <cell r="A535">
            <v>7132448003</v>
          </cell>
          <cell r="B535" t="str">
            <v xml:space="preserve">Electrically insulated 11 kV mats infront of electrical control panel </v>
          </cell>
          <cell r="C535" t="str">
            <v>No</v>
          </cell>
          <cell r="D535">
            <v>4769.91</v>
          </cell>
        </row>
        <row r="536">
          <cell r="A536">
            <v>7132455002</v>
          </cell>
          <cell r="B536" t="str">
            <v>T.W. plate 300x300x25 mm with 20 mm dia holes at the corners and coated with two coats of varnish on one side/SMC board</v>
          </cell>
          <cell r="C536" t="str">
            <v>Nos.</v>
          </cell>
          <cell r="D536">
            <v>317.74</v>
          </cell>
        </row>
        <row r="537">
          <cell r="A537">
            <v>7132457798</v>
          </cell>
          <cell r="B537" t="str">
            <v xml:space="preserve">Transformer Oil In Barrel </v>
          </cell>
          <cell r="C537" t="str">
            <v>KL</v>
          </cell>
          <cell r="D537">
            <v>85255.47</v>
          </cell>
        </row>
        <row r="538">
          <cell r="A538">
            <v>7132457798</v>
          </cell>
          <cell r="B538" t="str">
            <v xml:space="preserve">Transformer Oil In Tanker </v>
          </cell>
          <cell r="C538" t="str">
            <v>KL</v>
          </cell>
          <cell r="D538">
            <v>72558.67</v>
          </cell>
        </row>
        <row r="539">
          <cell r="A539">
            <v>7132459005</v>
          </cell>
          <cell r="B539" t="str">
            <v>Poly Carbonate seal double anker type</v>
          </cell>
          <cell r="C539" t="str">
            <v>Each</v>
          </cell>
          <cell r="D539">
            <v>6.04</v>
          </cell>
        </row>
        <row r="540">
          <cell r="A540">
            <v>7132461004</v>
          </cell>
          <cell r="B540" t="str">
            <v>HDPE Pipe 200 mm ID; 240 mm OD</v>
          </cell>
          <cell r="C540" t="str">
            <v>Mtr.</v>
          </cell>
          <cell r="D540">
            <v>1183.33</v>
          </cell>
        </row>
        <row r="541">
          <cell r="A541">
            <v>7132461005</v>
          </cell>
          <cell r="B541" t="str">
            <v>Jointing arrangement of HDPE Pipe</v>
          </cell>
          <cell r="C541" t="str">
            <v>Nos.</v>
          </cell>
          <cell r="D541">
            <v>430.3</v>
          </cell>
        </row>
        <row r="542">
          <cell r="A542">
            <v>7132468558</v>
          </cell>
          <cell r="B542" t="str">
            <v>Battery charger</v>
          </cell>
          <cell r="C542" t="str">
            <v>Each</v>
          </cell>
          <cell r="D542">
            <v>10532.35</v>
          </cell>
        </row>
        <row r="543">
          <cell r="A543">
            <v>7132475019</v>
          </cell>
          <cell r="B543" t="str">
            <v>Files of sizes</v>
          </cell>
          <cell r="C543" t="str">
            <v>Set.</v>
          </cell>
          <cell r="D543">
            <v>358.99</v>
          </cell>
        </row>
        <row r="544">
          <cell r="A544">
            <v>7132475019</v>
          </cell>
          <cell r="B544" t="str">
            <v>Black Cambric tape 25 mm wide 7 mm thick and in rolls of 50 Mtr.</v>
          </cell>
          <cell r="C544" t="str">
            <v>Roll</v>
          </cell>
          <cell r="D544">
            <v>128.74</v>
          </cell>
        </row>
        <row r="545">
          <cell r="A545">
            <v>7132476007</v>
          </cell>
          <cell r="B545" t="str">
            <v>PVC lnsulation Tapes 19 mm wide and in rolls of 10 Mtrs</v>
          </cell>
          <cell r="C545" t="str">
            <v>Roll</v>
          </cell>
          <cell r="D545">
            <v>14.75</v>
          </cell>
        </row>
        <row r="546">
          <cell r="A546">
            <v>7132476008</v>
          </cell>
          <cell r="B546" t="str">
            <v>Cotton Tapes 19 mm wide and in rolls of 50 Mtrs</v>
          </cell>
          <cell r="C546" t="str">
            <v>Roll</v>
          </cell>
          <cell r="D546">
            <v>69.78</v>
          </cell>
        </row>
        <row r="547">
          <cell r="A547">
            <v>7132478004</v>
          </cell>
          <cell r="B547" t="str">
            <v>Tong tester Digital (1000 A, 500 V) with associated accessories</v>
          </cell>
          <cell r="C547" t="str">
            <v>Nos.</v>
          </cell>
          <cell r="D547">
            <v>1566.5</v>
          </cell>
        </row>
        <row r="548">
          <cell r="A548">
            <v>7132478011</v>
          </cell>
          <cell r="B548" t="str">
            <v>Hand Torch 5 cell</v>
          </cell>
          <cell r="C548" t="str">
            <v>Nos.</v>
          </cell>
          <cell r="D548">
            <v>619.07000000000005</v>
          </cell>
        </row>
        <row r="549">
          <cell r="A549">
            <v>7132478012</v>
          </cell>
          <cell r="B549" t="str">
            <v>Hand Torch 3 cell</v>
          </cell>
          <cell r="C549" t="str">
            <v>Nos.</v>
          </cell>
          <cell r="D549">
            <v>405.88</v>
          </cell>
        </row>
        <row r="550">
          <cell r="A550">
            <v>7132478012</v>
          </cell>
          <cell r="B550" t="str">
            <v>Cotton Waste</v>
          </cell>
          <cell r="C550" t="str">
            <v>Kg</v>
          </cell>
          <cell r="D550">
            <v>63.87</v>
          </cell>
        </row>
        <row r="551">
          <cell r="A551">
            <v>7132490006</v>
          </cell>
          <cell r="B551" t="str">
            <v xml:space="preserve">Fire fighting equipments (dry chemical powder type 5 Kg capacity) </v>
          </cell>
          <cell r="C551" t="str">
            <v>No</v>
          </cell>
          <cell r="D551">
            <v>5357.02</v>
          </cell>
        </row>
        <row r="552">
          <cell r="A552">
            <v>7132490052</v>
          </cell>
          <cell r="B552" t="str">
            <v>Monoplast</v>
          </cell>
          <cell r="C552" t="str">
            <v>Kg</v>
          </cell>
          <cell r="D552">
            <v>57.98</v>
          </cell>
        </row>
        <row r="553">
          <cell r="A553">
            <v>7132490053</v>
          </cell>
          <cell r="B553" t="str">
            <v>Bitumen compound</v>
          </cell>
          <cell r="C553" t="str">
            <v>Kg</v>
          </cell>
          <cell r="D553">
            <v>104.36</v>
          </cell>
        </row>
        <row r="554">
          <cell r="A554">
            <v>7132498006</v>
          </cell>
          <cell r="B554" t="str">
            <v>River sand</v>
          </cell>
          <cell r="C554" t="str">
            <v>Cmt</v>
          </cell>
          <cell r="D554">
            <v>892.5</v>
          </cell>
        </row>
        <row r="555">
          <cell r="A555">
            <v>7130310027</v>
          </cell>
          <cell r="B555" t="str">
            <v>11 kV Covered Conductor 50 Sqmm XLPE insulation</v>
          </cell>
          <cell r="C555" t="str">
            <v>Mtr.</v>
          </cell>
          <cell r="D555">
            <v>504.97</v>
          </cell>
        </row>
        <row r="556">
          <cell r="A556">
            <v>7130310029</v>
          </cell>
          <cell r="B556" t="str">
            <v>11 kV Covered Conductor 70 Sqmm XLPE insulation</v>
          </cell>
          <cell r="C556" t="str">
            <v>Mtr.</v>
          </cell>
          <cell r="D556">
            <v>608.70000000000005</v>
          </cell>
        </row>
        <row r="557">
          <cell r="A557">
            <v>7130310043</v>
          </cell>
          <cell r="B557" t="str">
            <v>11 kV Covered Conductor 99 Sqmm XLPE insulation</v>
          </cell>
          <cell r="C557" t="str">
            <v>Mtr.</v>
          </cell>
          <cell r="D557">
            <v>777.29</v>
          </cell>
        </row>
        <row r="558">
          <cell r="A558">
            <v>7130310047</v>
          </cell>
          <cell r="B558" t="str">
            <v>33 kV Covered Conductor 157 Sqmm XLPE insulation</v>
          </cell>
          <cell r="C558" t="str">
            <v>Mtr.</v>
          </cell>
          <cell r="D558">
            <v>1146.6500000000001</v>
          </cell>
        </row>
        <row r="559">
          <cell r="A559">
            <v>7130310048</v>
          </cell>
          <cell r="B559" t="str">
            <v>33 kV Covered Conductor 241 Sqmm XLPE insulation</v>
          </cell>
          <cell r="C559" t="str">
            <v>Mtr.</v>
          </cell>
          <cell r="D559">
            <v>1615.65</v>
          </cell>
        </row>
        <row r="560">
          <cell r="A560">
            <v>7130310045</v>
          </cell>
          <cell r="B560" t="str">
            <v>33 kV Covered Conductor 70 Sqmm XLPE insulation</v>
          </cell>
          <cell r="C560" t="str">
            <v>Mtr.</v>
          </cell>
          <cell r="D560">
            <v>716.9</v>
          </cell>
        </row>
        <row r="561">
          <cell r="A561">
            <v>7130310046</v>
          </cell>
          <cell r="B561" t="str">
            <v>33 kV Covered Conductor 99 Sqmm XLPE insulation</v>
          </cell>
          <cell r="C561" t="str">
            <v>Mtr.</v>
          </cell>
          <cell r="D561">
            <v>815.32</v>
          </cell>
        </row>
        <row r="562">
          <cell r="A562">
            <v>7130310025</v>
          </cell>
          <cell r="B562" t="str">
            <v>16 sq.mm Single Core PVC Sheathed Unarmoured Cables</v>
          </cell>
          <cell r="C562" t="str">
            <v>Km</v>
          </cell>
          <cell r="D562">
            <v>12571.68</v>
          </cell>
        </row>
        <row r="563">
          <cell r="A563">
            <v>7130310026</v>
          </cell>
          <cell r="B563" t="str">
            <v>25 sq.mm Single Core PVC Sheathed Unarmoured Cables</v>
          </cell>
          <cell r="C563" t="str">
            <v>Km</v>
          </cell>
          <cell r="D563">
            <v>20446.28</v>
          </cell>
        </row>
        <row r="564">
          <cell r="A564">
            <v>7130310034</v>
          </cell>
          <cell r="B564" t="str">
            <v>185 sq.mm Single Core PVC Sheathed Unarmoured Cables</v>
          </cell>
          <cell r="C564" t="str">
            <v>Km</v>
          </cell>
          <cell r="D564">
            <v>137221.79999999999</v>
          </cell>
        </row>
        <row r="565">
          <cell r="A565">
            <v>7130310035</v>
          </cell>
          <cell r="B565" t="str">
            <v>300 sq.mm Single Core PVC Sheathed Unarmoured Cables</v>
          </cell>
          <cell r="C565" t="str">
            <v>Km</v>
          </cell>
          <cell r="D565">
            <v>201772.75</v>
          </cell>
        </row>
        <row r="566">
          <cell r="A566">
            <v>7131310168</v>
          </cell>
          <cell r="B566" t="str">
            <v>Spot Billing Machine</v>
          </cell>
          <cell r="C566" t="str">
            <v>Each</v>
          </cell>
          <cell r="D566">
            <v>11938.19</v>
          </cell>
        </row>
        <row r="567">
          <cell r="B567" t="str">
            <v>11 kV Oil Immersed 3 Phase CT-PT Unit of capacity --</v>
          </cell>
        </row>
        <row r="568">
          <cell r="A568">
            <v>7132230410</v>
          </cell>
          <cell r="B568" t="str">
            <v>200/5 Amp</v>
          </cell>
          <cell r="C568" t="str">
            <v>Each</v>
          </cell>
        </row>
        <row r="569">
          <cell r="A569">
            <v>7132230403</v>
          </cell>
          <cell r="B569" t="str">
            <v>100/5 Amp</v>
          </cell>
          <cell r="C569" t="str">
            <v>Each</v>
          </cell>
        </row>
        <row r="570">
          <cell r="A570">
            <v>7131960919</v>
          </cell>
          <cell r="B570" t="str">
            <v>33 kV 2 feeder control panel (Static Relays)</v>
          </cell>
          <cell r="C570" t="str">
            <v>Each</v>
          </cell>
          <cell r="D570">
            <v>40103.54</v>
          </cell>
        </row>
        <row r="571">
          <cell r="A571">
            <v>7130870040</v>
          </cell>
          <cell r="B571" t="str">
            <v>G.I.Strip 25x3 mm</v>
          </cell>
          <cell r="C571" t="str">
            <v>Kg</v>
          </cell>
          <cell r="D571">
            <v>88.66</v>
          </cell>
        </row>
        <row r="572">
          <cell r="A572">
            <v>7130640039</v>
          </cell>
          <cell r="B572" t="str">
            <v>M.S.Strip 25x3 mm. (0.6 kg/Mtr.)</v>
          </cell>
          <cell r="C572" t="str">
            <v>Kg</v>
          </cell>
          <cell r="D572">
            <v>39.17</v>
          </cell>
        </row>
        <row r="573">
          <cell r="A573">
            <v>7132444005</v>
          </cell>
          <cell r="B573" t="str">
            <v>Numerical Poly Carbonate seals</v>
          </cell>
          <cell r="C573" t="str">
            <v>No</v>
          </cell>
          <cell r="D573">
            <v>9.2799999999999994</v>
          </cell>
        </row>
        <row r="574">
          <cell r="A574">
            <v>7130820013</v>
          </cell>
          <cell r="B574" t="str">
            <v>33 kV Polymer Disc Insulator (45 kN)</v>
          </cell>
          <cell r="C574" t="str">
            <v>No</v>
          </cell>
          <cell r="D574">
            <v>219.41</v>
          </cell>
        </row>
        <row r="575">
          <cell r="A575">
            <v>7131930110</v>
          </cell>
          <cell r="B575" t="str">
            <v>D.O.Fuse Polymer unit 11 kV</v>
          </cell>
          <cell r="C575" t="str">
            <v>Each</v>
          </cell>
          <cell r="D575">
            <v>1611.25</v>
          </cell>
        </row>
        <row r="576">
          <cell r="A576">
            <v>7131930111</v>
          </cell>
          <cell r="B576" t="str">
            <v>D.O.Fuse Polymer unit 33 kV</v>
          </cell>
          <cell r="C576" t="str">
            <v>Each</v>
          </cell>
          <cell r="D576">
            <v>2305.94</v>
          </cell>
        </row>
        <row r="577">
          <cell r="A577">
            <v>7130800001</v>
          </cell>
          <cell r="B577" t="str">
            <v>PCC Pole 200 kG; 9.0 Mtr. Long</v>
          </cell>
          <cell r="C577" t="str">
            <v>Each</v>
          </cell>
          <cell r="D577">
            <v>3046.2</v>
          </cell>
        </row>
        <row r="578">
          <cell r="A578">
            <v>7130800002</v>
          </cell>
          <cell r="B578" t="str">
            <v>PCC Pole 365 kG; 11 Mtr. Long</v>
          </cell>
          <cell r="C578" t="str">
            <v>Each</v>
          </cell>
          <cell r="D578">
            <v>7605.2</v>
          </cell>
        </row>
        <row r="579">
          <cell r="A579">
            <v>7130820001</v>
          </cell>
          <cell r="B579" t="str">
            <v>11 kV Polymer Post Insulator</v>
          </cell>
          <cell r="C579" t="str">
            <v>Nos.</v>
          </cell>
          <cell r="D579">
            <v>239.23</v>
          </cell>
        </row>
        <row r="580">
          <cell r="A580">
            <v>7130820002</v>
          </cell>
          <cell r="B580" t="str">
            <v>33 kV Polymer Post Insulator</v>
          </cell>
          <cell r="C580" t="str">
            <v>Nos.</v>
          </cell>
          <cell r="D580">
            <v>829.28</v>
          </cell>
        </row>
        <row r="581">
          <cell r="A581">
            <v>7130820010</v>
          </cell>
          <cell r="B581" t="str">
            <v>Silicon rubber composite insulator / 11 kV  45 kN Polymeric Insulator</v>
          </cell>
          <cell r="C581" t="str">
            <v>Nos.</v>
          </cell>
          <cell r="D581">
            <v>119.1</v>
          </cell>
        </row>
        <row r="582">
          <cell r="A582">
            <v>7131930107</v>
          </cell>
          <cell r="B582" t="str">
            <v>Polymer A.B.Switch with complete fitting 11 kV</v>
          </cell>
          <cell r="C582" t="str">
            <v>Each</v>
          </cell>
        </row>
        <row r="583">
          <cell r="A583">
            <v>7131930108</v>
          </cell>
          <cell r="B583" t="str">
            <v>Polymer A.B.Switch with complete fitting 33 kV</v>
          </cell>
          <cell r="C583" t="str">
            <v>Each</v>
          </cell>
        </row>
        <row r="584">
          <cell r="A584">
            <v>7130800033</v>
          </cell>
          <cell r="B584" t="str">
            <v>200 Kg 8.0 Meter long PCC Pole</v>
          </cell>
          <cell r="C584" t="str">
            <v>No</v>
          </cell>
          <cell r="D584">
            <v>2552.9499999999998</v>
          </cell>
        </row>
        <row r="585">
          <cell r="A585">
            <v>7130311023</v>
          </cell>
          <cell r="B585" t="str">
            <v>2.5 sqmm. Twin Core PVC insulated single phase armoured service Cable</v>
          </cell>
          <cell r="C585" t="str">
            <v>Per Mtr.</v>
          </cell>
          <cell r="D585">
            <v>23.03</v>
          </cell>
        </row>
        <row r="586">
          <cell r="A586">
            <v>7130311024</v>
          </cell>
          <cell r="B586" t="str">
            <v>4.0 sqmm. Twin Core PVC insulated single phase armoured service Cable</v>
          </cell>
          <cell r="C586" t="str">
            <v>Per Mtr.</v>
          </cell>
          <cell r="D586">
            <v>27.63</v>
          </cell>
        </row>
        <row r="587">
          <cell r="A587">
            <v>7130311025</v>
          </cell>
          <cell r="B587" t="str">
            <v>6.0 sqmm. Twin Core PVC insulated single phase armoured service Cable</v>
          </cell>
          <cell r="C587" t="str">
            <v>Per Mtr.</v>
          </cell>
          <cell r="D587">
            <v>40.299999999999997</v>
          </cell>
        </row>
        <row r="588">
          <cell r="A588">
            <v>7130311026</v>
          </cell>
          <cell r="B588" t="str">
            <v>6.0 sqmm. Four Core PVC insulated three phase Armoured service Cable</v>
          </cell>
          <cell r="C588" t="str">
            <v>Per Mtr.</v>
          </cell>
          <cell r="D588">
            <v>48.36</v>
          </cell>
        </row>
        <row r="589">
          <cell r="A589">
            <v>7130311027</v>
          </cell>
          <cell r="B589" t="str">
            <v>8.0 sqmm. Four Core PVC insulated three phase Armoured service Cable</v>
          </cell>
          <cell r="C589" t="str">
            <v>Per Mtr.</v>
          </cell>
          <cell r="D589">
            <v>58.72</v>
          </cell>
        </row>
        <row r="590">
          <cell r="A590">
            <v>7130311028</v>
          </cell>
          <cell r="B590" t="str">
            <v>10 sqmm. Four Core PVC insulated three phase Armoured service Cable</v>
          </cell>
          <cell r="C590" t="str">
            <v>Per Mtr.</v>
          </cell>
          <cell r="D590">
            <v>70.239999999999995</v>
          </cell>
        </row>
        <row r="591">
          <cell r="A591">
            <v>7130311029</v>
          </cell>
          <cell r="B591" t="str">
            <v>16 sqmm. Four Core PVC insulated three phase Armoured service Cable</v>
          </cell>
          <cell r="C591" t="str">
            <v>Per Mtr.</v>
          </cell>
          <cell r="D591">
            <v>92.12</v>
          </cell>
        </row>
        <row r="592">
          <cell r="A592">
            <v>7130311030</v>
          </cell>
          <cell r="B592" t="str">
            <v>25 sqmm. Four Core PVC insulated three phase Armoured service Cable</v>
          </cell>
          <cell r="C592" t="str">
            <v>Per Mtr.</v>
          </cell>
          <cell r="D592">
            <v>117.45</v>
          </cell>
        </row>
        <row r="593">
          <cell r="A593">
            <v>7130311085</v>
          </cell>
          <cell r="B593" t="str">
            <v>240 sq.mm Single Core PVC Sheathed Unarmoured Cables</v>
          </cell>
          <cell r="C593" t="str">
            <v>Km</v>
          </cell>
          <cell r="D593">
            <v>166413.18</v>
          </cell>
        </row>
        <row r="594">
          <cell r="A594">
            <v>7132210017</v>
          </cell>
          <cell r="B594" t="str">
            <v>16 kVA, Aluminium wound ISI Marked, 11/0.433 kV Distribution Transformer having energy efficiency level '2'</v>
          </cell>
          <cell r="C594" t="str">
            <v>Each</v>
          </cell>
          <cell r="D594">
            <v>48638.84</v>
          </cell>
        </row>
        <row r="595">
          <cell r="A595">
            <v>7132210018</v>
          </cell>
          <cell r="B595" t="str">
            <v>25 kVA, Aluminium wound ISI Marked, 11/0.433 kV Distribution Transformer having energy efficiency level '2'</v>
          </cell>
          <cell r="C595" t="str">
            <v>Each</v>
          </cell>
          <cell r="D595">
            <v>54301.19</v>
          </cell>
        </row>
        <row r="596">
          <cell r="A596">
            <v>7132210019</v>
          </cell>
          <cell r="B596" t="str">
            <v>63 kVA, Aluminium wound ISI Marked, 11/0.433 kV Distribution Transformer having energy efficiency level '2'</v>
          </cell>
          <cell r="C596" t="str">
            <v>Each</v>
          </cell>
          <cell r="D596">
            <v>98272.48</v>
          </cell>
        </row>
        <row r="597">
          <cell r="A597">
            <v>7132210020</v>
          </cell>
          <cell r="B597" t="str">
            <v>100 kVA, Aluminium wound ISI Marked, 11/0.433 kV Distribution Transformer having energy efficiency level '2'</v>
          </cell>
          <cell r="C597" t="str">
            <v>Each</v>
          </cell>
          <cell r="D597">
            <v>129355.28</v>
          </cell>
        </row>
        <row r="598">
          <cell r="A598">
            <v>7132210021</v>
          </cell>
          <cell r="B598" t="str">
            <v>200 kVA, Aluminium wound ISI Marked, 11/0.433 kV Distribution Transformer having energy efficiency level '2'</v>
          </cell>
          <cell r="C598" t="str">
            <v>Each</v>
          </cell>
          <cell r="D598">
            <v>243208.4</v>
          </cell>
        </row>
        <row r="599">
          <cell r="A599">
            <v>7132220081</v>
          </cell>
          <cell r="B599" t="str">
            <v>315 kVA, Copper wound ISI Marked, 11/0.433 kV Distribution Transformer having energy efficiency level '2'</v>
          </cell>
          <cell r="C599" t="str">
            <v>Each</v>
          </cell>
          <cell r="D599">
            <v>581089.77</v>
          </cell>
        </row>
        <row r="600">
          <cell r="A600">
            <v>7132220082</v>
          </cell>
          <cell r="B600" t="str">
            <v>500 kVA, Copper wound ISI Marked, 11/0.433 kV Distribution Transformer having energy efficiency level '2'</v>
          </cell>
          <cell r="C600" t="str">
            <v>Each</v>
          </cell>
          <cell r="D600">
            <v>878421.17</v>
          </cell>
        </row>
        <row r="601">
          <cell r="A601">
            <v>7130640008</v>
          </cell>
          <cell r="B601" t="str">
            <v xml:space="preserve">RCC Block (with 6 mm MS Bar) </v>
          </cell>
          <cell r="C601" t="str">
            <v>Each</v>
          </cell>
          <cell r="D601">
            <v>158</v>
          </cell>
        </row>
        <row r="602">
          <cell r="A602">
            <v>7131210011</v>
          </cell>
          <cell r="B602" t="str">
            <v>LED 9 Watt Lamp (without holder)</v>
          </cell>
          <cell r="C602" t="str">
            <v>Each</v>
          </cell>
          <cell r="D602">
            <v>72.23</v>
          </cell>
        </row>
        <row r="603">
          <cell r="A603">
            <v>7131210009</v>
          </cell>
          <cell r="B603" t="str">
            <v xml:space="preserve">LED Tube Light, 20 Watt </v>
          </cell>
          <cell r="C603" t="str">
            <v>Set</v>
          </cell>
          <cell r="D603">
            <v>227.03</v>
          </cell>
        </row>
        <row r="604">
          <cell r="A604">
            <v>7131210030</v>
          </cell>
          <cell r="B604" t="str">
            <v>18 W LED Street Light complete set</v>
          </cell>
          <cell r="C604" t="str">
            <v>Set</v>
          </cell>
          <cell r="D604">
            <v>2336.88</v>
          </cell>
        </row>
        <row r="605">
          <cell r="A605">
            <v>7131210031</v>
          </cell>
          <cell r="B605" t="str">
            <v>35 W LED Street Light complete set</v>
          </cell>
          <cell r="C605" t="str">
            <v>Set</v>
          </cell>
          <cell r="D605">
            <v>3018.76</v>
          </cell>
        </row>
        <row r="606">
          <cell r="A606">
            <v>7131210032</v>
          </cell>
          <cell r="B606" t="str">
            <v>70 W LED Street Light complete set</v>
          </cell>
          <cell r="C606" t="str">
            <v>Set</v>
          </cell>
          <cell r="D606">
            <v>4270.41</v>
          </cell>
        </row>
        <row r="607">
          <cell r="A607">
            <v>7131210033</v>
          </cell>
          <cell r="B607" t="str">
            <v>110 W LED Street Light complete set</v>
          </cell>
          <cell r="C607" t="str">
            <v>Set</v>
          </cell>
          <cell r="D607">
            <v>5803.49</v>
          </cell>
        </row>
        <row r="608">
          <cell r="A608">
            <v>7131210034</v>
          </cell>
          <cell r="B608" t="str">
            <v>190 W LED Street Light complete set</v>
          </cell>
          <cell r="C608" t="str">
            <v>Set</v>
          </cell>
          <cell r="D608">
            <v>10235.129999999999</v>
          </cell>
        </row>
        <row r="609">
          <cell r="A609">
            <v>7131210035</v>
          </cell>
          <cell r="B609" t="str">
            <v>190 W LED Flood Light complete set</v>
          </cell>
          <cell r="C609" t="str">
            <v>Set</v>
          </cell>
          <cell r="D609">
            <v>9930.01</v>
          </cell>
        </row>
        <row r="610">
          <cell r="A610">
            <v>7131210036</v>
          </cell>
          <cell r="B610" t="str">
            <v>110 W LED Flood Light complete set</v>
          </cell>
          <cell r="C610" t="str">
            <v>Set</v>
          </cell>
          <cell r="D610">
            <v>6631.57</v>
          </cell>
        </row>
        <row r="611">
          <cell r="A611">
            <v>7131210023</v>
          </cell>
          <cell r="B611" t="str">
            <v>LED Lamps with complete fitting-24 W</v>
          </cell>
          <cell r="C611" t="str">
            <v>Nos.</v>
          </cell>
        </row>
        <row r="612">
          <cell r="A612">
            <v>7131210024</v>
          </cell>
          <cell r="B612" t="str">
            <v>LED Lamps with complete fitting-48 W</v>
          </cell>
          <cell r="C612" t="str">
            <v>Nos.</v>
          </cell>
        </row>
        <row r="613">
          <cell r="A613">
            <v>7131210025</v>
          </cell>
          <cell r="B613" t="str">
            <v>LED Lamps with complete fitting-60 W</v>
          </cell>
          <cell r="C613" t="str">
            <v>Nos.</v>
          </cell>
        </row>
        <row r="614">
          <cell r="A614">
            <v>7131941763</v>
          </cell>
          <cell r="B614" t="str">
            <v>3 Way RMU, 2OD + 1VL, One Incomer + One Breaker + One Outgoing, 350 MVA, 650 Amps.</v>
          </cell>
          <cell r="C614" t="str">
            <v>Unit</v>
          </cell>
          <cell r="D614">
            <v>784652.75</v>
          </cell>
        </row>
        <row r="615">
          <cell r="A615">
            <v>7131941764</v>
          </cell>
          <cell r="B615" t="str">
            <v>4 Way RMU, 2OD + 2VL, (One Incomer + Two  Breakers + One Outgoing, 350 MVA, 650 Amps.</v>
          </cell>
          <cell r="C615" t="str">
            <v>Unit</v>
          </cell>
          <cell r="D615">
            <v>1114574.8400000001</v>
          </cell>
        </row>
        <row r="616">
          <cell r="A616">
            <v>7131941765</v>
          </cell>
          <cell r="B616" t="str">
            <v>5 Way RMU, 2OD + 3VL, (One Incomer + Three Breakers + One Outgoing), 350 MVA, 650 Amps.</v>
          </cell>
          <cell r="C616" t="str">
            <v>Unit</v>
          </cell>
          <cell r="D616">
            <v>1438620.41</v>
          </cell>
        </row>
        <row r="617">
          <cell r="A617">
            <v>7131941766</v>
          </cell>
          <cell r="B617" t="str">
            <v>6 Way RMU, 2OD + 4VL,(One Incomer + Four Breakers + One Outgoing, 350 MVA, 650 Amps.</v>
          </cell>
          <cell r="C617" t="str">
            <v>Unit</v>
          </cell>
          <cell r="D617">
            <v>1762665.99</v>
          </cell>
        </row>
        <row r="618">
          <cell r="A618">
            <v>7131941767</v>
          </cell>
          <cell r="B618" t="str">
            <v>1OD for RMU</v>
          </cell>
          <cell r="C618" t="str">
            <v>Unit</v>
          </cell>
          <cell r="D618">
            <v>282333.77</v>
          </cell>
        </row>
        <row r="619">
          <cell r="A619">
            <v>7131941768</v>
          </cell>
          <cell r="B619" t="str">
            <v>1VL for 350 MVA, 650 Amps RMU</v>
          </cell>
          <cell r="C619" t="str">
            <v>Unit</v>
          </cell>
          <cell r="D619">
            <v>329922.08</v>
          </cell>
        </row>
        <row r="620">
          <cell r="A620">
            <v>7132230009</v>
          </cell>
          <cell r="B620" t="str">
            <v>Indoor Type 33 kV Metering Cubical CTPT Unit 10/5 A</v>
          </cell>
          <cell r="C620" t="str">
            <v>Each</v>
          </cell>
          <cell r="D620">
            <v>218950.07</v>
          </cell>
        </row>
        <row r="621">
          <cell r="A621">
            <v>7132230011</v>
          </cell>
          <cell r="B621" t="str">
            <v>Indoor Type 33 kV Metering Cubical CTPT Unit 25/5 A</v>
          </cell>
          <cell r="C621" t="str">
            <v>Each</v>
          </cell>
          <cell r="D621">
            <v>218950.07</v>
          </cell>
        </row>
        <row r="622">
          <cell r="A622">
            <v>7132230012</v>
          </cell>
          <cell r="B622" t="str">
            <v>Indoor Type 33 kV Metering Cubical CTPT Unit 200/5 A</v>
          </cell>
          <cell r="C622" t="str">
            <v>Each</v>
          </cell>
          <cell r="D622">
            <v>237215.35999999999</v>
          </cell>
        </row>
        <row r="623">
          <cell r="A623">
            <v>7132230008</v>
          </cell>
          <cell r="B623" t="str">
            <v>Indoor Type 11 kV Metering Cubical CTPT Unit 10/5 A</v>
          </cell>
          <cell r="C623" t="str">
            <v>Each</v>
          </cell>
          <cell r="D623">
            <v>71698.429999999993</v>
          </cell>
        </row>
        <row r="624">
          <cell r="A624">
            <v>7132230026</v>
          </cell>
          <cell r="B624" t="str">
            <v>Indoor Type 11 kV 15/5 A Metering Cubical CT-PT Units</v>
          </cell>
          <cell r="C624" t="str">
            <v>Each</v>
          </cell>
          <cell r="D624">
            <v>71698.429999999993</v>
          </cell>
        </row>
        <row r="625">
          <cell r="A625">
            <v>7132230010</v>
          </cell>
          <cell r="B625" t="str">
            <v>Indoor Type 11 kV Metering Cubical CTPT Unit 25/5 A</v>
          </cell>
          <cell r="C625" t="str">
            <v>Each</v>
          </cell>
          <cell r="D625">
            <v>71698.429999999993</v>
          </cell>
        </row>
        <row r="626">
          <cell r="A626">
            <v>7132230027</v>
          </cell>
          <cell r="B626" t="str">
            <v>Indoor Type 11 kV 50/5 A Metering Cubical CT-PT Units</v>
          </cell>
          <cell r="C626" t="str">
            <v>Each</v>
          </cell>
          <cell r="D626">
            <v>71698.429999999993</v>
          </cell>
        </row>
        <row r="627">
          <cell r="A627">
            <v>7131980004</v>
          </cell>
          <cell r="B627" t="str">
            <v>(0+1) TYPE - MEANS 11 KV GAS (SF6) INSULATED RMU WITH ONE 630 A LOAD BREAK SWITCH.</v>
          </cell>
          <cell r="C627" t="str">
            <v>No.</v>
          </cell>
          <cell r="D627">
            <v>238468.83</v>
          </cell>
        </row>
        <row r="628">
          <cell r="A628">
            <v>7131980005</v>
          </cell>
          <cell r="B628" t="str">
            <v>(0+3) TYPE - MEANS 11 KV GAS (SF6) INSULATED RMU WITH THREE 630 A LOAD BREAK SWITCHES.</v>
          </cell>
          <cell r="C628" t="str">
            <v>No.</v>
          </cell>
          <cell r="D628">
            <v>440960.38</v>
          </cell>
        </row>
        <row r="629">
          <cell r="A629">
            <v>7131980006</v>
          </cell>
          <cell r="B629" t="str">
            <v>(0+4) TYPE - MEANS 11 KV GAS (SF6) INSULATED RMU WITH FOUR 630 A LOAD BREAK SWITCHES.</v>
          </cell>
          <cell r="C629" t="str">
            <v>No.</v>
          </cell>
          <cell r="D629">
            <v>535006.39</v>
          </cell>
        </row>
        <row r="630">
          <cell r="A630">
            <v>7131980007</v>
          </cell>
          <cell r="B630" t="str">
            <v>(0+2)+BC+(0+2) TYPE - MEANS 11 KV GAS (SF6) INSULATED RMU WITH FOUR NOS. 630 A LOAD BREAK SWITCHES AND ONE BUS COUPLER IN BETWEEN AFTER ISOLATOR.</v>
          </cell>
          <cell r="C630" t="str">
            <v>No.</v>
          </cell>
          <cell r="D630">
            <v>852528.09</v>
          </cell>
        </row>
        <row r="631">
          <cell r="A631">
            <v>7131980008</v>
          </cell>
          <cell r="B631" t="str">
            <v>(0+2)+BC+(0+2)+BC+(0+2) TYPE - MEANS 11 KV GAS (SF6) INSULATED RMU WITH SIX NOS. 630 A LOAD BREAK SWITCHES AND ONE BUS COUPLER WITH LBS IN BETWEEN AFTER ISOLATOR.</v>
          </cell>
          <cell r="C631" t="str">
            <v>No.</v>
          </cell>
          <cell r="D631">
            <v>1348250.47</v>
          </cell>
        </row>
        <row r="632">
          <cell r="A632">
            <v>7131980001</v>
          </cell>
          <cell r="B632" t="str">
            <v>12 kV, Outdoor type Vacuum Capacitor switches</v>
          </cell>
          <cell r="C632" t="str">
            <v>No.</v>
          </cell>
          <cell r="D632">
            <v>69897.89</v>
          </cell>
        </row>
        <row r="633">
          <cell r="A633">
            <v>7131920028</v>
          </cell>
          <cell r="B633" t="str">
            <v>AC Distribution board for AC/DC Supply</v>
          </cell>
          <cell r="C633" t="str">
            <v>No.</v>
          </cell>
          <cell r="D633">
            <v>11255.65</v>
          </cell>
        </row>
        <row r="634">
          <cell r="A634">
            <v>7132486843</v>
          </cell>
          <cell r="B634" t="str">
            <v>Chem Rod Earthing electrode (Chemical Earthing) [As per specification given in Schedule-C-20]</v>
          </cell>
          <cell r="C634" t="str">
            <v>Job</v>
          </cell>
          <cell r="D634">
            <v>9231.08</v>
          </cell>
        </row>
        <row r="635">
          <cell r="A635">
            <v>7130840003</v>
          </cell>
          <cell r="B635" t="str">
            <v>Surge Arrestor</v>
          </cell>
          <cell r="C635" t="str">
            <v>No.</v>
          </cell>
          <cell r="D635">
            <v>852.08</v>
          </cell>
        </row>
        <row r="636">
          <cell r="A636">
            <v>7131950396</v>
          </cell>
          <cell r="B636" t="str">
            <v>Ground connection for Messenger Wire</v>
          </cell>
          <cell r="C636" t="str">
            <v>No.</v>
          </cell>
          <cell r="D636">
            <v>129.46</v>
          </cell>
        </row>
        <row r="637">
          <cell r="A637">
            <v>7132406800</v>
          </cell>
          <cell r="B637" t="str">
            <v>33/11 kV S/S (Name Plate) Board</v>
          </cell>
          <cell r="C637" t="str">
            <v>Job</v>
          </cell>
          <cell r="D637">
            <v>9713.0300000000007</v>
          </cell>
        </row>
        <row r="638">
          <cell r="A638">
            <v>7131210840</v>
          </cell>
          <cell r="B638" t="str">
            <v>11 kV Fault Passage Indicator for Overhead line</v>
          </cell>
          <cell r="C638" t="str">
            <v>No.</v>
          </cell>
          <cell r="D638">
            <v>14554.7</v>
          </cell>
        </row>
        <row r="639">
          <cell r="A639">
            <v>7132455003</v>
          </cell>
          <cell r="B639" t="str">
            <v>SMC Meter Board 350x200x40 mm (minimum) thickness 2.5 mm</v>
          </cell>
          <cell r="C639" t="str">
            <v>No.</v>
          </cell>
          <cell r="D639">
            <v>148.56</v>
          </cell>
        </row>
        <row r="640">
          <cell r="A640">
            <v>7132455004</v>
          </cell>
          <cell r="B640" t="str">
            <v>SMC Board 200x150x40 mm (minimum) thickness 2.5 mm</v>
          </cell>
          <cell r="C640" t="str">
            <v>No.</v>
          </cell>
          <cell r="D640">
            <v>116.72</v>
          </cell>
        </row>
        <row r="641">
          <cell r="A641">
            <v>7131920004</v>
          </cell>
          <cell r="B641" t="str">
            <v>Piano type ISI mark 250V/5A switch.</v>
          </cell>
          <cell r="C641" t="str">
            <v>No.</v>
          </cell>
          <cell r="D641">
            <v>10.61</v>
          </cell>
        </row>
        <row r="642">
          <cell r="A642">
            <v>7131920005</v>
          </cell>
          <cell r="B642" t="str">
            <v>250V/5A ISI mark 3 pin Socket</v>
          </cell>
          <cell r="C642" t="str">
            <v>No.</v>
          </cell>
          <cell r="D642">
            <v>26.53</v>
          </cell>
        </row>
        <row r="643">
          <cell r="A643">
            <v>7131920006</v>
          </cell>
          <cell r="B643" t="str">
            <v>250V/5A ISI mark holder.</v>
          </cell>
          <cell r="C643" t="str">
            <v>No.</v>
          </cell>
          <cell r="D643">
            <v>15.92</v>
          </cell>
        </row>
        <row r="644">
          <cell r="A644">
            <v>7131390482</v>
          </cell>
          <cell r="B644" t="str">
            <v>Earthing terminal (having suitable size of 10 mm Dia GI bolt with 3 nos.
 nuts &amp; washers) along with Staples/ Nut-Bolts/ Nails</v>
          </cell>
          <cell r="C644" t="str">
            <v>No.</v>
          </cell>
          <cell r="D644">
            <v>53.06</v>
          </cell>
        </row>
        <row r="645">
          <cell r="A645">
            <v>7130310081</v>
          </cell>
          <cell r="B645" t="str">
            <v>Internal wiring using 1.5 sqmm copper multistrands PVC insulated ISI marked cable (Average cable length 6 Mtr.)</v>
          </cell>
          <cell r="C645" t="str">
            <v>Mtr</v>
          </cell>
          <cell r="D645">
            <v>7.22</v>
          </cell>
        </row>
        <row r="646">
          <cell r="A646">
            <v>7132461006</v>
          </cell>
          <cell r="B646" t="str">
            <v>25 mm Dia PVC pipe or equivalent for internal house wiring (3 Mtr)</v>
          </cell>
          <cell r="C646" t="str">
            <v>Feet</v>
          </cell>
          <cell r="D646">
            <v>5.76</v>
          </cell>
        </row>
        <row r="647">
          <cell r="A647">
            <v>7132498054</v>
          </cell>
          <cell r="B647" t="str">
            <v>Bhatta brick</v>
          </cell>
          <cell r="C647" t="str">
            <v>No.</v>
          </cell>
          <cell r="D647">
            <v>6.09</v>
          </cell>
        </row>
        <row r="648">
          <cell r="A648">
            <v>7131397216</v>
          </cell>
          <cell r="B648" t="str">
            <v>Meter Sealing Wire</v>
          </cell>
          <cell r="C648" t="str">
            <v>Kg</v>
          </cell>
          <cell r="D648">
            <v>193.67</v>
          </cell>
        </row>
        <row r="649">
          <cell r="A649">
            <v>7132010551</v>
          </cell>
          <cell r="B649" t="str">
            <v>Hand Operated type 25 sq.mm. to 400 sq.mm Crimping Tool</v>
          </cell>
          <cell r="C649" t="str">
            <v>No.</v>
          </cell>
          <cell r="D649">
            <v>9126.52</v>
          </cell>
        </row>
        <row r="650">
          <cell r="A650">
            <v>7132010552</v>
          </cell>
          <cell r="B650" t="str">
            <v>Hydraulic type Crimping Tool with suitable Dies for crimping Lugs of size up to 400 sq.mm.</v>
          </cell>
          <cell r="C650" t="str">
            <v>Set</v>
          </cell>
          <cell r="D650">
            <v>11016.76</v>
          </cell>
        </row>
        <row r="651">
          <cell r="A651">
            <v>7132478005</v>
          </cell>
          <cell r="B651" t="str">
            <v>RECHARGEABLE L.E.D. HAND TORCH</v>
          </cell>
          <cell r="C651" t="str">
            <v>No</v>
          </cell>
          <cell r="D651">
            <v>789.73</v>
          </cell>
        </row>
        <row r="652">
          <cell r="A652">
            <v>7132089020</v>
          </cell>
          <cell r="B652" t="str">
            <v>Cable separator in RCC Pipe with Angle Cross of 50x50x6 mm Angle @ 2 No. in one pipe</v>
          </cell>
          <cell r="C652" t="str">
            <v>No</v>
          </cell>
          <cell r="D652">
            <v>696.3</v>
          </cell>
        </row>
        <row r="653">
          <cell r="A653">
            <v>7132200004</v>
          </cell>
          <cell r="B653" t="str">
            <v>11 kV Capacitor Unit with Expulsion Tube</v>
          </cell>
          <cell r="C653" t="str">
            <v>Each</v>
          </cell>
          <cell r="D653">
            <v>106.2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MPARATIVE"/>
      <sheetName val="SOR RATE"/>
      <sheetName val="A-1"/>
      <sheetName val="A-2 (A)"/>
      <sheetName val="A-2 (B)"/>
      <sheetName val="A-3"/>
      <sheetName val="A-3 (A)"/>
      <sheetName val="A-3 (B)"/>
      <sheetName val="A-4"/>
      <sheetName val="A-5"/>
      <sheetName val="A-6"/>
      <sheetName val="A-7"/>
      <sheetName val="A-8"/>
      <sheetName val="A-9"/>
      <sheetName val="A-10"/>
      <sheetName val="A-11"/>
      <sheetName val="B-1"/>
      <sheetName val="B-2"/>
      <sheetName val="B-3"/>
      <sheetName val="B-4"/>
      <sheetName val="B-5"/>
      <sheetName val="B-6"/>
      <sheetName val="B-8"/>
      <sheetName val="B-9"/>
      <sheetName val="C-1"/>
      <sheetName val="C-2"/>
      <sheetName val="C-3"/>
      <sheetName val="C-3 (A)"/>
      <sheetName val="C-3 (B)"/>
      <sheetName val="C-3 (C)"/>
      <sheetName val="C-3 (D)"/>
      <sheetName val="C-3 (E)"/>
      <sheetName val="C-4"/>
      <sheetName val="C-5"/>
      <sheetName val="C-6"/>
      <sheetName val="C-7(A-1)"/>
      <sheetName val="C-7(A-2)"/>
      <sheetName val="C-7(B-1)"/>
      <sheetName val="C-7 (B-1) A"/>
      <sheetName val="C-7 (B-1) B"/>
      <sheetName val="C-7(B-2)"/>
      <sheetName val="C-8"/>
      <sheetName val="C-9"/>
      <sheetName val="C-9 (A)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D-1"/>
      <sheetName val="D-2"/>
      <sheetName val="D-3"/>
      <sheetName val="D-4"/>
      <sheetName val="D-5"/>
      <sheetName val="D-6 (1)"/>
      <sheetName val="D-6 (2)"/>
      <sheetName val="D-6 (3)"/>
      <sheetName val="D-6 (4)"/>
      <sheetName val="D-6 (B)"/>
      <sheetName val="D-7"/>
      <sheetName val="D-8"/>
      <sheetName val="D-9"/>
      <sheetName val="D-10"/>
      <sheetName val="D-11"/>
      <sheetName val="D-12"/>
      <sheetName val="D-13"/>
      <sheetName val="D-14"/>
      <sheetName val="E-1"/>
      <sheetName val="E-2"/>
      <sheetName val="E-3"/>
      <sheetName val="E-4"/>
      <sheetName val="E-5"/>
      <sheetName val="E-6"/>
    </sheetNames>
    <sheetDataSet>
      <sheetData sheetId="0"/>
      <sheetData sheetId="1"/>
      <sheetData sheetId="2">
        <row r="1">
          <cell r="B1" t="str">
            <v>RATE OF STOCK MATERIALS IN SoR OF 2019-20</v>
          </cell>
        </row>
        <row r="2">
          <cell r="B2" t="str">
            <v>RATE OF ALL MATERIALS ARE INCLUSIVE OF G.S.T. UNLESS MENTIONED SPECIFICALLY IN REMARKS COLUMN</v>
          </cell>
        </row>
        <row r="3">
          <cell r="A3" t="str">
            <v xml:space="preserve">Material Code </v>
          </cell>
          <cell r="B3" t="str">
            <v>Description</v>
          </cell>
          <cell r="C3" t="str">
            <v>Unit</v>
          </cell>
          <cell r="D3" t="str">
            <v>Unit rate for 2019-20</v>
          </cell>
        </row>
        <row r="4">
          <cell r="A4">
            <v>7130200201</v>
          </cell>
          <cell r="B4" t="str">
            <v>1:1.5:3 Ratio</v>
          </cell>
          <cell r="C4" t="str">
            <v>Cmt</v>
          </cell>
          <cell r="D4">
            <v>4073</v>
          </cell>
        </row>
        <row r="5">
          <cell r="A5">
            <v>7130200202</v>
          </cell>
          <cell r="B5" t="str">
            <v>1:3:6 Ratio</v>
          </cell>
          <cell r="C5" t="str">
            <v>Cmt</v>
          </cell>
          <cell r="D5">
            <v>2970</v>
          </cell>
        </row>
        <row r="6">
          <cell r="A6">
            <v>7130200204</v>
          </cell>
          <cell r="B6" t="str">
            <v>Route &amp; joint indicating stone with M.S. anchor rod</v>
          </cell>
          <cell r="C6" t="str">
            <v>Nos.</v>
          </cell>
          <cell r="D6">
            <v>182.51</v>
          </cell>
        </row>
        <row r="7">
          <cell r="A7">
            <v>7130200401</v>
          </cell>
          <cell r="B7" t="str">
            <v>Cement in 50 kg bags</v>
          </cell>
          <cell r="C7" t="str">
            <v>Bags</v>
          </cell>
          <cell r="D7">
            <v>238.08</v>
          </cell>
        </row>
        <row r="8">
          <cell r="A8">
            <v>7130201343</v>
          </cell>
          <cell r="B8" t="str">
            <v>Cable covering tiles 250x250x40 mm</v>
          </cell>
          <cell r="C8" t="str">
            <v>Each</v>
          </cell>
          <cell r="D8">
            <v>33</v>
          </cell>
        </row>
        <row r="9">
          <cell r="A9">
            <v>7130210809</v>
          </cell>
          <cell r="B9" t="str">
            <v>Aluminium Paint</v>
          </cell>
          <cell r="C9" t="str">
            <v>Ltr.</v>
          </cell>
          <cell r="D9">
            <v>338.4</v>
          </cell>
        </row>
        <row r="10">
          <cell r="A10">
            <v>7130211121</v>
          </cell>
          <cell r="B10" t="str">
            <v>Grey Enamel Paint smoke/battle ship</v>
          </cell>
          <cell r="C10" t="str">
            <v>Ltr</v>
          </cell>
          <cell r="D10">
            <v>259.08</v>
          </cell>
        </row>
        <row r="11">
          <cell r="A11">
            <v>7130211158</v>
          </cell>
          <cell r="B11" t="str">
            <v>Red Oxide Paint</v>
          </cell>
          <cell r="C11" t="str">
            <v>Ltr.</v>
          </cell>
          <cell r="D11">
            <v>151.44999999999999</v>
          </cell>
        </row>
        <row r="12">
          <cell r="A12">
            <v>7130300025</v>
          </cell>
          <cell r="B12" t="str">
            <v>LT 3 phase 5 Wire Aerial Bunched Cable of Size 3X70+1x16+1x50</v>
          </cell>
          <cell r="C12" t="str">
            <v>km</v>
          </cell>
          <cell r="D12">
            <v>180079.8</v>
          </cell>
        </row>
        <row r="13">
          <cell r="A13">
            <v>7130310007</v>
          </cell>
          <cell r="B13" t="str">
            <v>70 Sqmm.</v>
          </cell>
          <cell r="C13" t="str">
            <v>Km.</v>
          </cell>
          <cell r="D13">
            <v>56404.41</v>
          </cell>
        </row>
        <row r="14">
          <cell r="A14">
            <v>7130310008</v>
          </cell>
          <cell r="B14" t="str">
            <v>120 Sqmm.</v>
          </cell>
          <cell r="C14" t="str">
            <v>Km.</v>
          </cell>
          <cell r="D14">
            <v>89898.08</v>
          </cell>
        </row>
        <row r="15">
          <cell r="A15">
            <v>7130310020</v>
          </cell>
          <cell r="B15" t="str">
            <v>3x400 Sq.mm.</v>
          </cell>
          <cell r="C15" t="str">
            <v>km</v>
          </cell>
          <cell r="D15">
            <v>2219229.13</v>
          </cell>
        </row>
        <row r="16">
          <cell r="A16">
            <v>7130310021</v>
          </cell>
          <cell r="B16" t="str">
            <v>35 Sqmm.</v>
          </cell>
          <cell r="C16" t="str">
            <v>Km.</v>
          </cell>
          <cell r="D16">
            <v>29231.77</v>
          </cell>
        </row>
        <row r="17">
          <cell r="A17">
            <v>7130310022</v>
          </cell>
          <cell r="B17" t="str">
            <v>50 Sqmm.</v>
          </cell>
          <cell r="C17" t="str">
            <v>Km.</v>
          </cell>
          <cell r="D17">
            <v>35850.1</v>
          </cell>
        </row>
        <row r="18">
          <cell r="A18">
            <v>7130310031</v>
          </cell>
          <cell r="B18" t="str">
            <v>LT 3 phase 5 Wire Aerial Bunched Cable of Size 3X16+1X16+1x25</v>
          </cell>
          <cell r="C18" t="str">
            <v>km</v>
          </cell>
          <cell r="D18">
            <v>72266.19</v>
          </cell>
        </row>
        <row r="19">
          <cell r="A19">
            <v>7130310032</v>
          </cell>
          <cell r="B19" t="str">
            <v>LT 3 phase 5 Wire Aerial Bunched Cable of Size 3X25+1X16+1x25</v>
          </cell>
          <cell r="C19" t="str">
            <v>km</v>
          </cell>
          <cell r="D19">
            <v>83077.899999999994</v>
          </cell>
        </row>
        <row r="20">
          <cell r="A20">
            <v>7130310033</v>
          </cell>
          <cell r="B20" t="str">
            <v>LT 3 phase 5 Wire Aerial Bunched Cable of Size 3X35+1x16+1x25</v>
          </cell>
          <cell r="C20" t="str">
            <v>km</v>
          </cell>
          <cell r="D20">
            <v>101739.6</v>
          </cell>
        </row>
        <row r="21">
          <cell r="A21">
            <v>7130310038</v>
          </cell>
          <cell r="B21" t="str">
            <v>2.5 Sqmm.</v>
          </cell>
          <cell r="C21" t="str">
            <v>Per Mtr.</v>
          </cell>
          <cell r="D21">
            <v>7.11</v>
          </cell>
        </row>
        <row r="22">
          <cell r="A22">
            <v>7130310039</v>
          </cell>
          <cell r="B22" t="str">
            <v>6.0 Sqmm.</v>
          </cell>
          <cell r="C22" t="str">
            <v>Per Mtr.</v>
          </cell>
          <cell r="D22">
            <v>30.01</v>
          </cell>
        </row>
        <row r="23">
          <cell r="A23">
            <v>7130310040</v>
          </cell>
          <cell r="B23" t="str">
            <v>10 Sq.mm.</v>
          </cell>
          <cell r="C23" t="str">
            <v>Per Mtr.</v>
          </cell>
          <cell r="D23">
            <v>62.18</v>
          </cell>
        </row>
        <row r="24">
          <cell r="A24">
            <v>7130310041</v>
          </cell>
          <cell r="B24" t="str">
            <v>150 Sqmm.</v>
          </cell>
          <cell r="C24" t="str">
            <v>Km.</v>
          </cell>
          <cell r="D24">
            <v>109476.3</v>
          </cell>
        </row>
        <row r="25">
          <cell r="A25">
            <v>7130310042</v>
          </cell>
          <cell r="B25" t="str">
            <v>16.0 Sqmm.</v>
          </cell>
          <cell r="C25" t="str">
            <v>km</v>
          </cell>
          <cell r="D25">
            <v>40594.44</v>
          </cell>
        </row>
        <row r="26">
          <cell r="A26">
            <v>7130310044</v>
          </cell>
          <cell r="B26" t="str">
            <v>10 Sq.mm.</v>
          </cell>
          <cell r="C26" t="str">
            <v>km</v>
          </cell>
          <cell r="D26">
            <v>57675.48</v>
          </cell>
        </row>
        <row r="27">
          <cell r="A27">
            <v>7130310048</v>
          </cell>
          <cell r="B27" t="str">
            <v>25 Sq.mm.</v>
          </cell>
          <cell r="C27" t="str">
            <v>km</v>
          </cell>
          <cell r="D27">
            <v>91659.73</v>
          </cell>
        </row>
        <row r="28">
          <cell r="A28">
            <v>7130310049</v>
          </cell>
          <cell r="B28" t="str">
            <v>120 Sq.mm.</v>
          </cell>
          <cell r="C28" t="str">
            <v>km</v>
          </cell>
        </row>
        <row r="29">
          <cell r="A29">
            <v>7130310050</v>
          </cell>
          <cell r="B29" t="str">
            <v xml:space="preserve">400 Sqmm. </v>
          </cell>
          <cell r="C29" t="str">
            <v>km</v>
          </cell>
        </row>
        <row r="30">
          <cell r="A30">
            <v>7130310051</v>
          </cell>
          <cell r="B30" t="str">
            <v>3x95 Sq.mm.</v>
          </cell>
          <cell r="C30" t="str">
            <v>km</v>
          </cell>
          <cell r="D30">
            <v>950280.47</v>
          </cell>
        </row>
        <row r="31">
          <cell r="A31">
            <v>7130310052</v>
          </cell>
          <cell r="B31" t="str">
            <v>3x150 Sq.mm.</v>
          </cell>
          <cell r="C31" t="str">
            <v>km</v>
          </cell>
          <cell r="D31">
            <v>1166523.49</v>
          </cell>
        </row>
        <row r="32">
          <cell r="A32">
            <v>7130310053</v>
          </cell>
          <cell r="B32" t="str">
            <v>3x185 Sq.mm.</v>
          </cell>
          <cell r="C32" t="str">
            <v>km</v>
          </cell>
          <cell r="D32">
            <v>1333289.73</v>
          </cell>
        </row>
        <row r="33">
          <cell r="A33">
            <v>7130310054</v>
          </cell>
          <cell r="B33" t="str">
            <v>3x240 Sq.mm.</v>
          </cell>
          <cell r="C33" t="str">
            <v>km</v>
          </cell>
          <cell r="D33">
            <v>1695415.65</v>
          </cell>
        </row>
        <row r="34">
          <cell r="A34">
            <v>7130310055</v>
          </cell>
          <cell r="B34" t="str">
            <v>33 kV AB Cable Straight thru' joint kit suitable for 35-70 sqmm</v>
          </cell>
          <cell r="C34" t="str">
            <v>Set</v>
          </cell>
          <cell r="D34">
            <v>18395.189999999999</v>
          </cell>
        </row>
        <row r="35">
          <cell r="A35">
            <v>7130310056</v>
          </cell>
          <cell r="B35" t="str">
            <v>33 kV AB Cable Straight thru' joint kit suitable for 95-120 sqmm</v>
          </cell>
          <cell r="C35" t="str">
            <v>Set</v>
          </cell>
          <cell r="D35">
            <v>26278.83</v>
          </cell>
        </row>
        <row r="36">
          <cell r="A36">
            <v>7130310057</v>
          </cell>
          <cell r="B36" t="str">
            <v xml:space="preserve">11 kV 3 phase Aerial Bunched Cable 3x35 + 35 Sq mm </v>
          </cell>
          <cell r="C36" t="str">
            <v>km</v>
          </cell>
          <cell r="D36">
            <v>324086.39</v>
          </cell>
        </row>
        <row r="37">
          <cell r="A37">
            <v>7130310058</v>
          </cell>
          <cell r="B37" t="str">
            <v xml:space="preserve">11 kV 3 phase Aerial Bunched Cable 3x70 + 70 Sq mm </v>
          </cell>
          <cell r="C37" t="str">
            <v>km</v>
          </cell>
          <cell r="D37">
            <v>458499.87</v>
          </cell>
        </row>
        <row r="38">
          <cell r="A38">
            <v>7130310059</v>
          </cell>
          <cell r="B38" t="str">
            <v xml:space="preserve">11 kV 3 phase Aerial Bunched Cable 3x95 + 95 Sq mm </v>
          </cell>
          <cell r="C38" t="str">
            <v>km</v>
          </cell>
          <cell r="D38">
            <v>685585.97</v>
          </cell>
        </row>
        <row r="39">
          <cell r="A39">
            <v>7130310060</v>
          </cell>
          <cell r="B39" t="str">
            <v xml:space="preserve">11 kV 3 phase Aerial Bunched Cable 3x120 + 120 Sq mm </v>
          </cell>
          <cell r="C39" t="str">
            <v>km</v>
          </cell>
          <cell r="D39">
            <v>646678.05000000005</v>
          </cell>
        </row>
        <row r="40">
          <cell r="A40">
            <v>7130310061</v>
          </cell>
          <cell r="B40" t="str">
            <v>11 kV AB Cable Straight thru' joint kit suitable for 35-70 sqmm</v>
          </cell>
          <cell r="C40" t="str">
            <v>Set</v>
          </cell>
          <cell r="D40">
            <v>4014.82</v>
          </cell>
        </row>
        <row r="41">
          <cell r="A41">
            <v>7130310062</v>
          </cell>
          <cell r="B41" t="str">
            <v>11 kV AB Cable Straight thru' joint kit suitable for 95-120 sqmm</v>
          </cell>
          <cell r="C41" t="str">
            <v>Set</v>
          </cell>
          <cell r="D41">
            <v>4224.96</v>
          </cell>
        </row>
        <row r="42">
          <cell r="A42">
            <v>7130310063</v>
          </cell>
          <cell r="B42" t="str">
            <v>LT 1 phase 3 Wire Aerial Bunched Cable of Size 1X25+1X16+1x25</v>
          </cell>
          <cell r="C42" t="str">
            <v>km</v>
          </cell>
          <cell r="D42">
            <v>45825.3</v>
          </cell>
        </row>
        <row r="43">
          <cell r="A43">
            <v>7130310065</v>
          </cell>
          <cell r="B43" t="str">
            <v>LT 3 phase 5 Wire Aerial Bunched Cable of Size 3X50+1x16+1x35</v>
          </cell>
          <cell r="C43" t="str">
            <v>km</v>
          </cell>
          <cell r="D43">
            <v>130732.2</v>
          </cell>
        </row>
        <row r="44">
          <cell r="A44">
            <v>7130310066</v>
          </cell>
          <cell r="B44" t="str">
            <v>LT 3 phase 5 Wire Aerial Bunched Cable of Size 3X50+1X25+1x35</v>
          </cell>
          <cell r="C44" t="str">
            <v>km</v>
          </cell>
          <cell r="D44">
            <v>127849.04</v>
          </cell>
        </row>
        <row r="45">
          <cell r="A45">
            <v>7130310070</v>
          </cell>
          <cell r="B45" t="str">
            <v>LT 3 phase 4 Wire Aerial Bunched Cable of Size 3X16+1x25</v>
          </cell>
          <cell r="C45" t="str">
            <v>km</v>
          </cell>
          <cell r="D45">
            <v>55224</v>
          </cell>
        </row>
        <row r="46">
          <cell r="A46">
            <v>7130310073</v>
          </cell>
          <cell r="B46" t="str">
            <v>LT 3 phase 4 Wire Aerial Bunched Cable of Size 3X25+1x25</v>
          </cell>
          <cell r="C46" t="str">
            <v>km</v>
          </cell>
          <cell r="D46">
            <v>59238.39</v>
          </cell>
        </row>
        <row r="47">
          <cell r="A47">
            <v>7130310075</v>
          </cell>
          <cell r="B47" t="str">
            <v>3x240 Sq.mm.</v>
          </cell>
          <cell r="C47" t="str">
            <v>km</v>
          </cell>
          <cell r="D47">
            <v>2030747.47</v>
          </cell>
        </row>
        <row r="48">
          <cell r="A48">
            <v>7130310076</v>
          </cell>
          <cell r="B48" t="str">
            <v>70 Sq.mm</v>
          </cell>
          <cell r="C48" t="str">
            <v>km</v>
          </cell>
          <cell r="D48">
            <v>541944.24</v>
          </cell>
        </row>
        <row r="49">
          <cell r="A49">
            <v>7130310077</v>
          </cell>
          <cell r="B49" t="str">
            <v>95 Sq.mm</v>
          </cell>
          <cell r="C49" t="str">
            <v>km</v>
          </cell>
          <cell r="D49">
            <v>548313.68000000005</v>
          </cell>
        </row>
        <row r="50">
          <cell r="A50">
            <v>7130310078</v>
          </cell>
          <cell r="B50" t="str">
            <v>120 Sq.mm</v>
          </cell>
          <cell r="C50" t="str">
            <v>km</v>
          </cell>
          <cell r="D50">
            <v>817646.19</v>
          </cell>
        </row>
        <row r="51">
          <cell r="A51">
            <v>7130310079</v>
          </cell>
          <cell r="B51" t="str">
            <v>240 Sq.mm</v>
          </cell>
          <cell r="C51" t="str">
            <v>km</v>
          </cell>
          <cell r="D51">
            <v>990668.03</v>
          </cell>
        </row>
        <row r="52">
          <cell r="A52">
            <v>7130310080</v>
          </cell>
          <cell r="B52" t="str">
            <v>400 Sq.mm</v>
          </cell>
          <cell r="C52" t="str">
            <v>km</v>
          </cell>
          <cell r="D52">
            <v>1526364.83</v>
          </cell>
        </row>
        <row r="53">
          <cell r="A53">
            <v>7130310082</v>
          </cell>
          <cell r="B53" t="str">
            <v>PVC Insulated 1100 Volts grade Aluminium Twin Core Single Phase 4.0 sq.mm. Unarmoured service cable.</v>
          </cell>
          <cell r="C53" t="str">
            <v>Per Mtr.</v>
          </cell>
          <cell r="D53">
            <v>15.15</v>
          </cell>
        </row>
        <row r="54">
          <cell r="A54">
            <v>7130310083</v>
          </cell>
          <cell r="B54" t="str">
            <v>PVC Insulated 1100 Volts grade 70 SQMM, 4 CORE, ARMOURED AL. CABLE</v>
          </cell>
          <cell r="C54" t="str">
            <v>km</v>
          </cell>
          <cell r="D54">
            <v>339722.12</v>
          </cell>
        </row>
        <row r="55">
          <cell r="A55">
            <v>7130310084</v>
          </cell>
          <cell r="B55" t="str">
            <v>PVC Insulated 1100 Volts grade 95 SQMM, 4 CORE, ARMOURED AL. CABLE</v>
          </cell>
          <cell r="C55" t="str">
            <v>km</v>
          </cell>
          <cell r="D55">
            <v>414241.81</v>
          </cell>
        </row>
        <row r="56">
          <cell r="A56">
            <v>7130310085</v>
          </cell>
          <cell r="B56" t="str">
            <v>PVC Insulated 1100 Volts grade 150 SQMM, 4 CORE, ARMOURED AL. CABLE</v>
          </cell>
          <cell r="C56" t="str">
            <v>km</v>
          </cell>
          <cell r="D56">
            <v>625380.93000000005</v>
          </cell>
        </row>
        <row r="57">
          <cell r="A57">
            <v>7130310086</v>
          </cell>
          <cell r="B57" t="str">
            <v>PVC Insulated 1100 Volts grade 300 SQMM, 4 CORE, ARMOURED AL. CABLE</v>
          </cell>
          <cell r="C57" t="str">
            <v>km</v>
          </cell>
          <cell r="D57">
            <v>1194506.8</v>
          </cell>
        </row>
        <row r="58">
          <cell r="A58">
            <v>7130310087</v>
          </cell>
          <cell r="B58" t="str">
            <v>PVC Insulated 1100 Volts grade 400 SQMM, 4 CORE, ARMOURED AL. CABLE</v>
          </cell>
          <cell r="C58" t="str">
            <v>km</v>
          </cell>
          <cell r="D58">
            <v>1518156.05</v>
          </cell>
        </row>
        <row r="59">
          <cell r="A59">
            <v>7130310088</v>
          </cell>
          <cell r="B59" t="str">
            <v>33 kV AB Cable Straight thru' joint kit suitable for 185 sqmm</v>
          </cell>
          <cell r="C59" t="str">
            <v>Set</v>
          </cell>
          <cell r="D59">
            <v>34941.82</v>
          </cell>
        </row>
        <row r="60">
          <cell r="A60">
            <v>7130310089</v>
          </cell>
          <cell r="B60" t="str">
            <v>33 kV XLPE UG Cable Straight through heat shrinkable cable jointing kit with lugs for 3 core 120-240 sq mm XLPE cable</v>
          </cell>
          <cell r="C60" t="str">
            <v>Set</v>
          </cell>
          <cell r="D60">
            <v>58922.67</v>
          </cell>
        </row>
        <row r="61">
          <cell r="A61">
            <v>7130310090</v>
          </cell>
          <cell r="B61" t="str">
            <v>33 kV XLPE UG Cable Straight through heat shrinkable cable jointing kit with lugs for 3 core 300-400 sq mm XLPE cable</v>
          </cell>
          <cell r="C61" t="str">
            <v>No</v>
          </cell>
          <cell r="D61">
            <v>65983.05</v>
          </cell>
        </row>
        <row r="62">
          <cell r="A62">
            <v>7130310652</v>
          </cell>
          <cell r="B62" t="str">
            <v>2 Core (UNARMOURED)</v>
          </cell>
          <cell r="C62" t="str">
            <v>Km.</v>
          </cell>
          <cell r="D62">
            <v>39109.07</v>
          </cell>
        </row>
        <row r="63">
          <cell r="A63">
            <v>7130310652</v>
          </cell>
          <cell r="B63" t="str">
            <v>2 Core (ARMOURED)</v>
          </cell>
          <cell r="C63" t="str">
            <v>Km.</v>
          </cell>
        </row>
        <row r="64">
          <cell r="A64">
            <v>7130310654</v>
          </cell>
          <cell r="B64" t="str">
            <v>4 Core (UNARMOURED)</v>
          </cell>
          <cell r="C64" t="str">
            <v>Km.</v>
          </cell>
          <cell r="D64">
            <v>68143.06</v>
          </cell>
        </row>
        <row r="65">
          <cell r="A65">
            <v>7130310654</v>
          </cell>
          <cell r="B65" t="str">
            <v>4 Core (ARMOURED)</v>
          </cell>
          <cell r="C65" t="str">
            <v>Km.</v>
          </cell>
        </row>
        <row r="66">
          <cell r="A66">
            <v>7130310658</v>
          </cell>
          <cell r="B66" t="str">
            <v>8 Core (UNARMOURED)</v>
          </cell>
          <cell r="C66" t="str">
            <v>Km.</v>
          </cell>
          <cell r="D66">
            <v>129543.93</v>
          </cell>
        </row>
        <row r="67">
          <cell r="A67">
            <v>7130310681</v>
          </cell>
          <cell r="B67" t="str">
            <v>10 Core (UNARMOURED)</v>
          </cell>
          <cell r="C67" t="str">
            <v>Km.</v>
          </cell>
          <cell r="D67">
            <v>161841.26</v>
          </cell>
        </row>
        <row r="68">
          <cell r="A68">
            <v>7130310660</v>
          </cell>
          <cell r="B68" t="str">
            <v>10 Core (ARMOURED)</v>
          </cell>
          <cell r="C68" t="str">
            <v>Km.</v>
          </cell>
          <cell r="D68">
            <v>200541</v>
          </cell>
        </row>
        <row r="69">
          <cell r="A69">
            <v>7130310662</v>
          </cell>
          <cell r="B69" t="str">
            <v>12 Core (UNARMOURED)</v>
          </cell>
          <cell r="C69" t="str">
            <v>Km.</v>
          </cell>
          <cell r="D69">
            <v>166768.32000000001</v>
          </cell>
        </row>
        <row r="70">
          <cell r="A70">
            <v>7130311008</v>
          </cell>
          <cell r="B70" t="str">
            <v>16 Sq.mm.</v>
          </cell>
          <cell r="C70" t="str">
            <v>KM</v>
          </cell>
          <cell r="D70">
            <v>14195.55</v>
          </cell>
        </row>
        <row r="71">
          <cell r="A71">
            <v>7130311009</v>
          </cell>
          <cell r="B71" t="str">
            <v>50 Sq.mm.</v>
          </cell>
          <cell r="C71" t="str">
            <v>KM</v>
          </cell>
          <cell r="D71">
            <v>37153.629999999997</v>
          </cell>
        </row>
        <row r="72">
          <cell r="A72">
            <v>7130311010</v>
          </cell>
          <cell r="B72" t="str">
            <v>70 Sq.mm</v>
          </cell>
          <cell r="C72" t="str">
            <v>KM</v>
          </cell>
          <cell r="D72">
            <v>51467.72</v>
          </cell>
        </row>
        <row r="73">
          <cell r="A73">
            <v>7130311011</v>
          </cell>
          <cell r="B73" t="str">
            <v>150 Sq.mm</v>
          </cell>
          <cell r="C73" t="str">
            <v>KM</v>
          </cell>
          <cell r="D73">
            <v>101185.66</v>
          </cell>
        </row>
        <row r="74">
          <cell r="A74">
            <v>7130311012</v>
          </cell>
          <cell r="B74" t="str">
            <v>300 Sq.mm</v>
          </cell>
          <cell r="C74" t="str">
            <v>KM</v>
          </cell>
          <cell r="D74">
            <v>200836.48000000001</v>
          </cell>
        </row>
        <row r="75">
          <cell r="A75">
            <v>7130311013</v>
          </cell>
          <cell r="B75" t="str">
            <v>400 Sq.mm</v>
          </cell>
          <cell r="C75" t="str">
            <v>KM</v>
          </cell>
          <cell r="D75">
            <v>250758.14</v>
          </cell>
        </row>
        <row r="76">
          <cell r="A76">
            <v>7130311054</v>
          </cell>
          <cell r="B76" t="str">
            <v xml:space="preserve">  70 Sqmm.</v>
          </cell>
          <cell r="C76" t="str">
            <v>km</v>
          </cell>
        </row>
        <row r="77">
          <cell r="A77">
            <v>7130311057</v>
          </cell>
          <cell r="B77" t="str">
            <v>150 Sqmm.</v>
          </cell>
          <cell r="C77" t="str">
            <v>km</v>
          </cell>
        </row>
        <row r="78">
          <cell r="A78">
            <v>7130311061</v>
          </cell>
          <cell r="B78" t="str">
            <v>300 Sqmm.</v>
          </cell>
          <cell r="C78" t="str">
            <v>km</v>
          </cell>
        </row>
        <row r="79">
          <cell r="A79">
            <v>7130311084</v>
          </cell>
          <cell r="B79" t="str">
            <v>16.0 Sqmm.</v>
          </cell>
          <cell r="C79" t="str">
            <v>km</v>
          </cell>
          <cell r="D79">
            <v>60690.04</v>
          </cell>
        </row>
        <row r="80">
          <cell r="A80">
            <v>7130320037</v>
          </cell>
          <cell r="B80" t="str">
            <v>33 kV ABC Termination kit 35-70 sqmm</v>
          </cell>
          <cell r="C80" t="str">
            <v>Set</v>
          </cell>
          <cell r="D80">
            <v>10511.54</v>
          </cell>
        </row>
        <row r="81">
          <cell r="A81">
            <v>7130320038</v>
          </cell>
          <cell r="B81" t="str">
            <v>33 kV ABC Termination kit 95-120 sqmm</v>
          </cell>
          <cell r="C81" t="str">
            <v>Set</v>
          </cell>
          <cell r="D81">
            <v>13139.42</v>
          </cell>
        </row>
        <row r="82">
          <cell r="A82">
            <v>7130320039</v>
          </cell>
          <cell r="B82" t="str">
            <v>33 kV ABC Termination kit 185 sqmm</v>
          </cell>
          <cell r="C82" t="str">
            <v>Set</v>
          </cell>
          <cell r="D82">
            <v>15767.29</v>
          </cell>
        </row>
        <row r="83">
          <cell r="A83">
            <v>7130320040</v>
          </cell>
          <cell r="B83" t="str">
            <v>33 kV ABC Termination kit 240 sqmm</v>
          </cell>
          <cell r="C83" t="str">
            <v>Set</v>
          </cell>
          <cell r="D83">
            <v>18395.189999999999</v>
          </cell>
        </row>
        <row r="84">
          <cell r="A84">
            <v>7130320041</v>
          </cell>
          <cell r="B84" t="str">
            <v>33 kV ABC Termination kit 300 sqmm</v>
          </cell>
          <cell r="C84" t="str">
            <v>Set</v>
          </cell>
          <cell r="D84">
            <v>19709.13</v>
          </cell>
        </row>
        <row r="85">
          <cell r="A85">
            <v>7130320042</v>
          </cell>
          <cell r="B85" t="str">
            <v>33 kV ABC Termination kit 400 sqmm</v>
          </cell>
          <cell r="C85" t="str">
            <v>Set</v>
          </cell>
          <cell r="D85">
            <v>23650.95</v>
          </cell>
        </row>
        <row r="86">
          <cell r="A86">
            <v>7130320043</v>
          </cell>
          <cell r="B86" t="str">
            <v>Straight line Suspension Assembly (Suitable for all size cable)</v>
          </cell>
          <cell r="C86" t="str">
            <v>Each</v>
          </cell>
          <cell r="D86">
            <v>827.3</v>
          </cell>
        </row>
        <row r="87">
          <cell r="A87">
            <v>7130320044</v>
          </cell>
          <cell r="B87" t="str">
            <v>Dead-end Assembly (Suitable for all size cable)</v>
          </cell>
          <cell r="C87" t="str">
            <v>Each</v>
          </cell>
          <cell r="D87">
            <v>893.65</v>
          </cell>
        </row>
        <row r="88">
          <cell r="A88">
            <v>7130320045</v>
          </cell>
          <cell r="B88" t="str">
            <v>Cable tie for AB Cable</v>
          </cell>
          <cell r="C88" t="str">
            <v>Each</v>
          </cell>
          <cell r="D88">
            <v>26.54</v>
          </cell>
        </row>
        <row r="89">
          <cell r="A89">
            <v>7130320047</v>
          </cell>
          <cell r="B89" t="str">
            <v>11 kV ABC-T Jointing kit 95-120 sqmm</v>
          </cell>
          <cell r="C89" t="str">
            <v>No</v>
          </cell>
          <cell r="D89">
            <v>3986.65</v>
          </cell>
        </row>
        <row r="90">
          <cell r="A90">
            <v>7130320048</v>
          </cell>
          <cell r="B90" t="str">
            <v>11 kV ABC Termination kit 35-70 sqmm</v>
          </cell>
          <cell r="C90" t="str">
            <v>Set</v>
          </cell>
          <cell r="D90">
            <v>2542.7199999999998</v>
          </cell>
        </row>
        <row r="91">
          <cell r="A91">
            <v>7130320049</v>
          </cell>
          <cell r="B91" t="str">
            <v>11 kV ABC Termination kit 95-120 sqmm</v>
          </cell>
          <cell r="C91" t="str">
            <v>Set</v>
          </cell>
          <cell r="D91">
            <v>2678.76</v>
          </cell>
        </row>
        <row r="92">
          <cell r="A92">
            <v>7130320053</v>
          </cell>
          <cell r="B92" t="str">
            <v>Cable tie (UV protected black colour) for AB Cable</v>
          </cell>
          <cell r="C92" t="str">
            <v>No</v>
          </cell>
          <cell r="D92">
            <v>5.56</v>
          </cell>
        </row>
        <row r="93">
          <cell r="A93">
            <v>7130352010</v>
          </cell>
          <cell r="B93" t="str">
            <v>End terminating jointing kit for 400 sqmm XLPE cable</v>
          </cell>
          <cell r="C93" t="str">
            <v>Set</v>
          </cell>
          <cell r="D93">
            <v>35218.1</v>
          </cell>
        </row>
        <row r="94">
          <cell r="A94">
            <v>7130352030</v>
          </cell>
          <cell r="B94" t="str">
            <v>10 Sq.mm, 4 Core</v>
          </cell>
          <cell r="C94" t="str">
            <v>Set</v>
          </cell>
          <cell r="D94">
            <v>852.74</v>
          </cell>
        </row>
        <row r="95">
          <cell r="A95">
            <v>7130352031</v>
          </cell>
          <cell r="B95" t="str">
            <v>16 Sq.mm, 4 Core</v>
          </cell>
          <cell r="C95" t="str">
            <v>Set</v>
          </cell>
          <cell r="D95">
            <v>852.74</v>
          </cell>
        </row>
        <row r="96">
          <cell r="A96">
            <v>7130352032</v>
          </cell>
          <cell r="B96" t="str">
            <v>25 Sq.mm, 4 Core</v>
          </cell>
          <cell r="C96" t="str">
            <v>Set</v>
          </cell>
          <cell r="D96">
            <v>915.78</v>
          </cell>
        </row>
        <row r="97">
          <cell r="A97">
            <v>7130352033</v>
          </cell>
          <cell r="B97" t="str">
            <v>70 Sq.mm, 3.5 Core</v>
          </cell>
          <cell r="C97" t="str">
            <v>Set</v>
          </cell>
          <cell r="D97">
            <v>1287.4000000000001</v>
          </cell>
        </row>
        <row r="98">
          <cell r="A98">
            <v>7130352034</v>
          </cell>
          <cell r="B98" t="str">
            <v>150 Sq.mm, 3.5 Core</v>
          </cell>
          <cell r="C98" t="str">
            <v>Set</v>
          </cell>
          <cell r="D98">
            <v>1918.93</v>
          </cell>
        </row>
        <row r="99">
          <cell r="A99">
            <v>7130352035</v>
          </cell>
          <cell r="B99" t="str">
            <v>300 Sq.mm, 3.5 Core</v>
          </cell>
          <cell r="C99" t="str">
            <v>Set</v>
          </cell>
          <cell r="D99">
            <v>3101.26</v>
          </cell>
        </row>
        <row r="100">
          <cell r="A100">
            <v>7130352036</v>
          </cell>
          <cell r="B100" t="str">
            <v>400 Sq.mm, 3.5 Core</v>
          </cell>
          <cell r="C100" t="str">
            <v>Set</v>
          </cell>
          <cell r="D100">
            <v>3962.84</v>
          </cell>
        </row>
        <row r="101">
          <cell r="A101">
            <v>7130352037</v>
          </cell>
          <cell r="B101" t="str">
            <v>End terminating jointing kit upto 240 sqmm XLPE cable</v>
          </cell>
          <cell r="C101" t="str">
            <v>Set</v>
          </cell>
          <cell r="D101">
            <v>23743.040000000001</v>
          </cell>
        </row>
        <row r="102">
          <cell r="A102">
            <v>7130352038</v>
          </cell>
          <cell r="B102" t="str">
            <v>3x50 Sq.mm</v>
          </cell>
          <cell r="C102" t="str">
            <v>Set</v>
          </cell>
          <cell r="D102">
            <v>14192.35</v>
          </cell>
        </row>
        <row r="103">
          <cell r="A103">
            <v>7130352039</v>
          </cell>
          <cell r="B103" t="str">
            <v>3x95 Sq.mm</v>
          </cell>
          <cell r="C103" t="str">
            <v>Set</v>
          </cell>
          <cell r="D103">
            <v>14192.35</v>
          </cell>
        </row>
        <row r="104">
          <cell r="A104">
            <v>7130352040</v>
          </cell>
          <cell r="B104" t="str">
            <v>3x150 Sq.mm</v>
          </cell>
          <cell r="C104" t="str">
            <v>Set</v>
          </cell>
          <cell r="D104">
            <v>18791.14</v>
          </cell>
        </row>
        <row r="105">
          <cell r="A105">
            <v>7130352041</v>
          </cell>
          <cell r="B105" t="str">
            <v>3x240 Sq. mm</v>
          </cell>
          <cell r="C105" t="str">
            <v>Set</v>
          </cell>
          <cell r="D105">
            <v>20551.36</v>
          </cell>
        </row>
        <row r="106">
          <cell r="A106">
            <v>7130352042</v>
          </cell>
          <cell r="B106" t="str">
            <v>3x400 Sq. mm</v>
          </cell>
          <cell r="C106" t="str">
            <v>Set</v>
          </cell>
          <cell r="D106">
            <v>20551.36</v>
          </cell>
        </row>
        <row r="107">
          <cell r="A107">
            <v>7130352043</v>
          </cell>
          <cell r="B107" t="str">
            <v>3x95 Sq.mm</v>
          </cell>
          <cell r="C107" t="str">
            <v>Set</v>
          </cell>
          <cell r="D107">
            <v>7377.45</v>
          </cell>
        </row>
        <row r="108">
          <cell r="A108">
            <v>7130352044</v>
          </cell>
          <cell r="B108" t="str">
            <v>3x240 Sq. mm</v>
          </cell>
          <cell r="C108" t="str">
            <v>Set</v>
          </cell>
          <cell r="D108">
            <v>8905.83</v>
          </cell>
        </row>
        <row r="109">
          <cell r="A109">
            <v>7130352045</v>
          </cell>
          <cell r="B109" t="str">
            <v>3x400 Sq. mm</v>
          </cell>
          <cell r="C109" t="str">
            <v>Set</v>
          </cell>
          <cell r="D109">
            <v>9162.0300000000007</v>
          </cell>
        </row>
        <row r="110">
          <cell r="A110">
            <v>7130352046</v>
          </cell>
          <cell r="B110" t="str">
            <v>Marshelling Box (with 10 No. connectors)</v>
          </cell>
          <cell r="C110" t="str">
            <v>No.</v>
          </cell>
          <cell r="D110">
            <v>3133.19</v>
          </cell>
        </row>
        <row r="111">
          <cell r="A111">
            <v>7130354274</v>
          </cell>
          <cell r="B111" t="str">
            <v>10 Sq mm</v>
          </cell>
          <cell r="C111" t="str">
            <v>Nos.</v>
          </cell>
          <cell r="D111">
            <v>2.2400000000000002</v>
          </cell>
        </row>
        <row r="112">
          <cell r="A112">
            <v>7130354275</v>
          </cell>
          <cell r="B112" t="str">
            <v>16 Sq mm</v>
          </cell>
          <cell r="C112" t="str">
            <v>Nos.</v>
          </cell>
          <cell r="D112">
            <v>2.2400000000000002</v>
          </cell>
        </row>
        <row r="113">
          <cell r="A113">
            <v>7130354276</v>
          </cell>
          <cell r="B113" t="str">
            <v>25 Sq mm</v>
          </cell>
          <cell r="C113" t="str">
            <v>Nos.</v>
          </cell>
          <cell r="D113">
            <v>4.4800000000000004</v>
          </cell>
        </row>
        <row r="114">
          <cell r="A114">
            <v>7130354277</v>
          </cell>
          <cell r="B114" t="str">
            <v>32 Sq mm</v>
          </cell>
          <cell r="C114" t="str">
            <v>Nos.</v>
          </cell>
          <cell r="D114">
            <v>5.6</v>
          </cell>
        </row>
        <row r="115">
          <cell r="A115">
            <v>7130354278</v>
          </cell>
          <cell r="B115" t="str">
            <v>50 Sq mm</v>
          </cell>
          <cell r="C115" t="str">
            <v>Nos.</v>
          </cell>
          <cell r="D115">
            <v>8.9700000000000006</v>
          </cell>
        </row>
        <row r="116">
          <cell r="A116">
            <v>7130354279</v>
          </cell>
          <cell r="B116" t="str">
            <v>70 Sq mm</v>
          </cell>
          <cell r="C116" t="str">
            <v>Nos.</v>
          </cell>
          <cell r="D116">
            <v>13.45</v>
          </cell>
        </row>
        <row r="117">
          <cell r="A117">
            <v>7130354280</v>
          </cell>
          <cell r="B117" t="str">
            <v>95 Sq mm</v>
          </cell>
          <cell r="C117" t="str">
            <v>Nos.</v>
          </cell>
          <cell r="D117">
            <v>16.8</v>
          </cell>
        </row>
        <row r="118">
          <cell r="A118">
            <v>7130354281</v>
          </cell>
          <cell r="B118" t="str">
            <v>120 Sq mm</v>
          </cell>
          <cell r="C118" t="str">
            <v>Nos.</v>
          </cell>
          <cell r="D118">
            <v>23.53</v>
          </cell>
        </row>
        <row r="119">
          <cell r="A119">
            <v>7130354282</v>
          </cell>
          <cell r="B119" t="str">
            <v>150 Sq mm</v>
          </cell>
          <cell r="C119" t="str">
            <v>Nos.</v>
          </cell>
          <cell r="D119">
            <v>26.89</v>
          </cell>
        </row>
        <row r="120">
          <cell r="A120">
            <v>7130354283</v>
          </cell>
          <cell r="B120" t="str">
            <v>185 Sq mm</v>
          </cell>
          <cell r="C120" t="str">
            <v>Nos.</v>
          </cell>
          <cell r="D120">
            <v>42.58</v>
          </cell>
        </row>
        <row r="121">
          <cell r="A121">
            <v>7130354284</v>
          </cell>
          <cell r="B121" t="str">
            <v>225 Sq mm</v>
          </cell>
          <cell r="C121" t="str">
            <v>Nos.</v>
          </cell>
          <cell r="D121">
            <v>48.17</v>
          </cell>
        </row>
        <row r="122">
          <cell r="A122">
            <v>7130354285</v>
          </cell>
          <cell r="B122" t="str">
            <v>240 Sq mm</v>
          </cell>
          <cell r="C122" t="str">
            <v>Nos.</v>
          </cell>
          <cell r="D122">
            <v>69.47</v>
          </cell>
        </row>
        <row r="123">
          <cell r="A123">
            <v>7130354286</v>
          </cell>
          <cell r="B123" t="str">
            <v>300 Sq mm</v>
          </cell>
          <cell r="C123" t="str">
            <v>Nos.</v>
          </cell>
          <cell r="D123">
            <v>81.8</v>
          </cell>
        </row>
        <row r="124">
          <cell r="A124">
            <v>7130354287</v>
          </cell>
          <cell r="B124" t="str">
            <v>400 Sq mm</v>
          </cell>
          <cell r="C124" t="str">
            <v>Nos.</v>
          </cell>
          <cell r="D124">
            <v>105.33</v>
          </cell>
        </row>
        <row r="125">
          <cell r="A125">
            <v>7130354442</v>
          </cell>
          <cell r="B125" t="str">
            <v>Pre-Insulated Bimetallic crimping lugs for Transformer connector</v>
          </cell>
          <cell r="C125" t="str">
            <v>Nos.</v>
          </cell>
          <cell r="D125">
            <v>682.19</v>
          </cell>
        </row>
        <row r="126">
          <cell r="A126">
            <v>7130390003</v>
          </cell>
          <cell r="B126" t="str">
            <v xml:space="preserve">Piercing connector suitable for 95- 16 sqmm to 10-2.5 sqmm. for street light and service connection. </v>
          </cell>
          <cell r="C126" t="str">
            <v>Nos.</v>
          </cell>
          <cell r="D126">
            <v>86.99</v>
          </cell>
        </row>
        <row r="127">
          <cell r="A127">
            <v>7130390004</v>
          </cell>
          <cell r="B127" t="str">
            <v xml:space="preserve">Piercing connector suitable for 95- 16 sqmm to 50-16 sqmm. cable for Distribution Box. </v>
          </cell>
          <cell r="C127" t="str">
            <v>Nos.</v>
          </cell>
          <cell r="D127">
            <v>113.32</v>
          </cell>
        </row>
        <row r="128">
          <cell r="A128">
            <v>7130390005</v>
          </cell>
          <cell r="B128" t="str">
            <v>Piercing connector suitable for 95- 16 sqmm to 95-16 sqmm. for Tee connection.</v>
          </cell>
          <cell r="C128" t="str">
            <v>Nos.</v>
          </cell>
          <cell r="D128">
            <v>157.94999999999999</v>
          </cell>
        </row>
        <row r="129">
          <cell r="A129">
            <v>7130390006</v>
          </cell>
          <cell r="B129" t="str">
            <v>Universal distribution connector</v>
          </cell>
          <cell r="C129" t="str">
            <v>Each</v>
          </cell>
          <cell r="D129">
            <v>123.62</v>
          </cell>
        </row>
        <row r="130">
          <cell r="A130">
            <v>7130390007</v>
          </cell>
          <cell r="B130" t="str">
            <v xml:space="preserve">Straight through joints </v>
          </cell>
          <cell r="C130" t="str">
            <v>Nos.</v>
          </cell>
          <cell r="D130">
            <v>174.7</v>
          </cell>
        </row>
        <row r="131">
          <cell r="A131">
            <v>7130390019</v>
          </cell>
          <cell r="B131" t="str">
            <v>End cap for 50/70 Sq.mm</v>
          </cell>
          <cell r="C131" t="str">
            <v>Nos.</v>
          </cell>
          <cell r="D131">
            <v>29.86</v>
          </cell>
        </row>
        <row r="132">
          <cell r="A132">
            <v>7130640040</v>
          </cell>
          <cell r="B132" t="str">
            <v>M.S. ANGLE 35 x 35 x 5 mm</v>
          </cell>
          <cell r="C132" t="str">
            <v>MT</v>
          </cell>
          <cell r="D132">
            <v>36566.400000000001</v>
          </cell>
        </row>
        <row r="133">
          <cell r="A133">
            <v>7130600023</v>
          </cell>
          <cell r="B133" t="str">
            <v>50 x 50 x 6 mm</v>
          </cell>
          <cell r="C133" t="str">
            <v>MT</v>
          </cell>
          <cell r="D133">
            <v>43121.82</v>
          </cell>
        </row>
        <row r="134">
          <cell r="A134">
            <v>7130600032</v>
          </cell>
          <cell r="B134" t="str">
            <v>65 x 65 x 6 mm</v>
          </cell>
          <cell r="C134" t="str">
            <v>MT</v>
          </cell>
          <cell r="D134">
            <v>43121.82</v>
          </cell>
        </row>
        <row r="135">
          <cell r="A135">
            <v>7130600051</v>
          </cell>
          <cell r="B135" t="str">
            <v>75 x 75 x 6 mm</v>
          </cell>
          <cell r="C135" t="str">
            <v>MT</v>
          </cell>
          <cell r="D135">
            <v>43121.82</v>
          </cell>
        </row>
        <row r="136">
          <cell r="A136">
            <v>7130600166</v>
          </cell>
          <cell r="B136" t="str">
            <v>75x40 mm</v>
          </cell>
          <cell r="C136" t="str">
            <v>MT</v>
          </cell>
          <cell r="D136">
            <v>43121.82</v>
          </cell>
        </row>
        <row r="137">
          <cell r="A137">
            <v>7130600173</v>
          </cell>
          <cell r="B137" t="str">
            <v>50x6 mm</v>
          </cell>
          <cell r="C137" t="str">
            <v>MT</v>
          </cell>
          <cell r="D137">
            <v>46927.14</v>
          </cell>
        </row>
        <row r="138">
          <cell r="A138">
            <v>7130600230</v>
          </cell>
          <cell r="B138" t="str">
            <v>100x50 mm</v>
          </cell>
          <cell r="C138" t="str">
            <v>MT</v>
          </cell>
          <cell r="D138">
            <v>43121.82</v>
          </cell>
        </row>
        <row r="139">
          <cell r="A139">
            <v>7130600495</v>
          </cell>
          <cell r="B139" t="str">
            <v>65x8 mm</v>
          </cell>
          <cell r="C139" t="str">
            <v>MT</v>
          </cell>
          <cell r="D139">
            <v>46927.14</v>
          </cell>
        </row>
        <row r="140">
          <cell r="A140">
            <v>7130600635</v>
          </cell>
          <cell r="B140" t="str">
            <v>125 x 70 mm</v>
          </cell>
          <cell r="C140" t="str">
            <v>MT</v>
          </cell>
          <cell r="D140">
            <v>39505.14</v>
          </cell>
        </row>
        <row r="141">
          <cell r="A141">
            <v>7130600675</v>
          </cell>
          <cell r="B141" t="str">
            <v>175 x 85 mm</v>
          </cell>
          <cell r="C141" t="str">
            <v>MT</v>
          </cell>
          <cell r="D141">
            <v>44915.519999999997</v>
          </cell>
        </row>
        <row r="142">
          <cell r="A142">
            <v>7130601070</v>
          </cell>
          <cell r="B142" t="str">
            <v>52 kgs per mtr/105 lbs yard</v>
          </cell>
          <cell r="C142" t="str">
            <v>MT</v>
          </cell>
          <cell r="D142">
            <v>52290.91</v>
          </cell>
        </row>
        <row r="143">
          <cell r="A143">
            <v>7130601072</v>
          </cell>
          <cell r="B143" t="str">
            <v>60 kgs per mtr</v>
          </cell>
          <cell r="C143" t="str">
            <v>MT</v>
          </cell>
          <cell r="D143">
            <v>52290.91</v>
          </cell>
        </row>
        <row r="144">
          <cell r="A144">
            <v>7130601958</v>
          </cell>
          <cell r="B144" t="str">
            <v xml:space="preserve"> 37.1 Kg/Mtr.; 13 Mtr. Length</v>
          </cell>
          <cell r="C144" t="str">
            <v>MT</v>
          </cell>
          <cell r="D144">
            <v>53879.18</v>
          </cell>
        </row>
        <row r="145">
          <cell r="A145">
            <v>7130601965</v>
          </cell>
          <cell r="B145" t="str">
            <v xml:space="preserve"> 37.1 Kg/Mtr.; 11 Mtr. Length</v>
          </cell>
          <cell r="C145" t="str">
            <v>MT</v>
          </cell>
          <cell r="D145">
            <v>53879.18</v>
          </cell>
        </row>
        <row r="146">
          <cell r="A146">
            <v>7130610206</v>
          </cell>
          <cell r="B146" t="str">
            <v>Barbed wire</v>
          </cell>
          <cell r="C146" t="str">
            <v>MT</v>
          </cell>
          <cell r="D146">
            <v>78501.83</v>
          </cell>
        </row>
        <row r="147">
          <cell r="A147">
            <v>7130620013</v>
          </cell>
          <cell r="B147" t="str">
            <v>I-Bolt (big size)</v>
          </cell>
          <cell r="C147" t="str">
            <v>No</v>
          </cell>
          <cell r="D147">
            <v>128.08000000000001</v>
          </cell>
        </row>
        <row r="148">
          <cell r="A148">
            <v>7130620049</v>
          </cell>
          <cell r="B148" t="str">
            <v>12x65 mm</v>
          </cell>
          <cell r="C148" t="str">
            <v>Kg</v>
          </cell>
          <cell r="D148">
            <v>71.59</v>
          </cell>
        </row>
        <row r="149">
          <cell r="A149">
            <v>7130620133</v>
          </cell>
          <cell r="B149" t="str">
            <v>16x40 mm</v>
          </cell>
          <cell r="C149" t="str">
            <v>Kg</v>
          </cell>
          <cell r="D149">
            <v>99.03</v>
          </cell>
        </row>
        <row r="150">
          <cell r="A150">
            <v>7130620140</v>
          </cell>
          <cell r="B150" t="str">
            <v>16x65 mm</v>
          </cell>
          <cell r="C150" t="str">
            <v>Kg</v>
          </cell>
          <cell r="D150">
            <v>99.03</v>
          </cell>
        </row>
        <row r="151">
          <cell r="A151">
            <v>7130620573</v>
          </cell>
          <cell r="B151" t="str">
            <v>12x100 mm</v>
          </cell>
          <cell r="C151" t="str">
            <v>Kg</v>
          </cell>
          <cell r="D151">
            <v>71.59</v>
          </cell>
        </row>
        <row r="152">
          <cell r="A152">
            <v>7130620575</v>
          </cell>
          <cell r="B152" t="str">
            <v>12x120 mm</v>
          </cell>
          <cell r="C152" t="str">
            <v>Kg</v>
          </cell>
          <cell r="D152">
            <v>72.78</v>
          </cell>
        </row>
        <row r="153">
          <cell r="A153">
            <v>7130620577</v>
          </cell>
          <cell r="B153" t="str">
            <v>12x140 mm</v>
          </cell>
          <cell r="C153" t="str">
            <v>Kg</v>
          </cell>
          <cell r="D153">
            <v>72.78</v>
          </cell>
        </row>
        <row r="154">
          <cell r="A154">
            <v>7130620609</v>
          </cell>
          <cell r="B154" t="str">
            <v>16x40 mm</v>
          </cell>
          <cell r="C154" t="str">
            <v>Kg</v>
          </cell>
          <cell r="D154">
            <v>71.59</v>
          </cell>
        </row>
        <row r="155">
          <cell r="A155">
            <v>7130620614</v>
          </cell>
          <cell r="B155" t="str">
            <v>16x65 mm</v>
          </cell>
          <cell r="C155" t="str">
            <v>Kg</v>
          </cell>
          <cell r="D155">
            <v>70.400000000000006</v>
          </cell>
        </row>
        <row r="156">
          <cell r="A156">
            <v>7130620619</v>
          </cell>
          <cell r="B156" t="str">
            <v>16x90 mm</v>
          </cell>
          <cell r="C156" t="str">
            <v>Kg</v>
          </cell>
          <cell r="D156">
            <v>70.400000000000006</v>
          </cell>
        </row>
        <row r="157">
          <cell r="A157">
            <v>7130620621</v>
          </cell>
          <cell r="B157" t="str">
            <v>16x100 mm</v>
          </cell>
          <cell r="C157" t="str">
            <v>Kg</v>
          </cell>
          <cell r="D157">
            <v>69.2</v>
          </cell>
        </row>
        <row r="158">
          <cell r="A158">
            <v>7130620625</v>
          </cell>
          <cell r="B158" t="str">
            <v>16x140 mm</v>
          </cell>
          <cell r="C158" t="str">
            <v>Kg</v>
          </cell>
          <cell r="D158">
            <v>69.2</v>
          </cell>
        </row>
        <row r="159">
          <cell r="A159">
            <v>7130620627</v>
          </cell>
          <cell r="B159" t="str">
            <v>16x160 mm</v>
          </cell>
          <cell r="C159" t="str">
            <v>Kg</v>
          </cell>
          <cell r="D159">
            <v>69.2</v>
          </cell>
        </row>
        <row r="160">
          <cell r="A160">
            <v>7130620631</v>
          </cell>
          <cell r="B160" t="str">
            <v>16x200 mm</v>
          </cell>
          <cell r="C160" t="str">
            <v>Kg</v>
          </cell>
          <cell r="D160">
            <v>69.2</v>
          </cell>
        </row>
        <row r="161">
          <cell r="A161">
            <v>7130620636</v>
          </cell>
          <cell r="B161" t="str">
            <v>16x300 mm</v>
          </cell>
          <cell r="C161" t="str">
            <v>Kg</v>
          </cell>
          <cell r="D161">
            <v>69.2</v>
          </cell>
        </row>
        <row r="162">
          <cell r="A162">
            <v>7130620637</v>
          </cell>
          <cell r="B162" t="str">
            <v>16x250 mm</v>
          </cell>
          <cell r="C162" t="str">
            <v>Kg</v>
          </cell>
          <cell r="D162">
            <v>69.2</v>
          </cell>
        </row>
        <row r="163">
          <cell r="A163">
            <v>7130620713</v>
          </cell>
          <cell r="B163" t="str">
            <v>20x75 mm</v>
          </cell>
          <cell r="C163" t="str">
            <v>Kg</v>
          </cell>
          <cell r="D163">
            <v>69.2</v>
          </cell>
        </row>
        <row r="164">
          <cell r="A164">
            <v>7130620716</v>
          </cell>
          <cell r="B164" t="str">
            <v>20x90 mm</v>
          </cell>
          <cell r="C164" t="str">
            <v>Kg</v>
          </cell>
          <cell r="D164">
            <v>69.2</v>
          </cell>
        </row>
        <row r="165">
          <cell r="A165">
            <v>7130620719</v>
          </cell>
          <cell r="B165" t="str">
            <v>20x110 mm</v>
          </cell>
          <cell r="C165" t="str">
            <v>Kg</v>
          </cell>
          <cell r="D165">
            <v>69.2</v>
          </cell>
        </row>
        <row r="166">
          <cell r="A166">
            <v>7130620829</v>
          </cell>
          <cell r="B166" t="str">
            <v>24x120 mm</v>
          </cell>
          <cell r="C166" t="str">
            <v>Kg</v>
          </cell>
          <cell r="D166">
            <v>69.2</v>
          </cell>
        </row>
        <row r="167">
          <cell r="A167">
            <v>7130621892</v>
          </cell>
          <cell r="B167" t="str">
            <v>Foundation bolt</v>
          </cell>
          <cell r="C167" t="str">
            <v>No</v>
          </cell>
          <cell r="D167">
            <v>428.75</v>
          </cell>
        </row>
        <row r="168">
          <cell r="A168">
            <v>7130622922</v>
          </cell>
          <cell r="B168" t="str">
            <v>G.I. Spring Washer</v>
          </cell>
          <cell r="C168" t="str">
            <v>Kg</v>
          </cell>
          <cell r="D168">
            <v>153.83000000000001</v>
          </cell>
        </row>
        <row r="169">
          <cell r="A169">
            <v>7130640027</v>
          </cell>
          <cell r="B169" t="str">
            <v>G.I. Pipe 200 mm for 400 sqmm cable of dia 105 mm</v>
          </cell>
          <cell r="C169" t="str">
            <v>RM</v>
          </cell>
          <cell r="D169">
            <v>1113.58</v>
          </cell>
        </row>
        <row r="170">
          <cell r="A170">
            <v>7130640028</v>
          </cell>
          <cell r="B170" t="str">
            <v>G.I. bend 200 mm</v>
          </cell>
          <cell r="C170" t="str">
            <v>Nos.</v>
          </cell>
          <cell r="D170">
            <v>964.85</v>
          </cell>
        </row>
        <row r="171">
          <cell r="A171">
            <v>7130640029</v>
          </cell>
          <cell r="B171" t="str">
            <v>Caping of HDPE Pipe on both end of pipe with concreting and bricks work.</v>
          </cell>
          <cell r="C171" t="str">
            <v>Cmt</v>
          </cell>
          <cell r="D171">
            <v>3733.72</v>
          </cell>
        </row>
        <row r="172">
          <cell r="A172">
            <v>7130640030</v>
          </cell>
          <cell r="B172" t="str">
            <v>Caping of RCC Pipe on both end of pipe with Concreting and Bricks work</v>
          </cell>
          <cell r="C172" t="str">
            <v>Cmt</v>
          </cell>
          <cell r="D172">
            <v>3734.11</v>
          </cell>
        </row>
        <row r="173">
          <cell r="A173">
            <v>7130640031</v>
          </cell>
          <cell r="B173" t="str">
            <v>RCC Pipe Type NP-3 (2.5 mtr long) on first class bedding - 600 mm</v>
          </cell>
          <cell r="C173" t="str">
            <v>RM</v>
          </cell>
          <cell r="D173">
            <v>2459</v>
          </cell>
        </row>
        <row r="174">
          <cell r="A174">
            <v>7130640036</v>
          </cell>
          <cell r="B174" t="str">
            <v>RCC Pipe Type NP-3 (2.5 mtr long) on first class bedding - 900 mm</v>
          </cell>
          <cell r="C174" t="str">
            <v>RM</v>
          </cell>
          <cell r="D174">
            <v>4874</v>
          </cell>
        </row>
        <row r="175">
          <cell r="A175">
            <v>7130640037</v>
          </cell>
          <cell r="B175" t="str">
            <v>M.S.Pipe 200 mm dia with collars</v>
          </cell>
          <cell r="C175" t="str">
            <v>RM (medium)</v>
          </cell>
          <cell r="D175">
            <v>1369.05</v>
          </cell>
        </row>
        <row r="176">
          <cell r="A176">
            <v>7130640038</v>
          </cell>
          <cell r="B176" t="str">
            <v>M.S.Pipe 200 mm dia with collars</v>
          </cell>
          <cell r="C176" t="str">
            <v>RM (light)</v>
          </cell>
          <cell r="D176">
            <v>1069.1600000000001</v>
          </cell>
        </row>
        <row r="177">
          <cell r="A177">
            <v>7130640171</v>
          </cell>
          <cell r="B177" t="str">
            <v>G.I. Bend 40 mm</v>
          </cell>
          <cell r="C177" t="str">
            <v>Each</v>
          </cell>
          <cell r="D177">
            <v>107.48</v>
          </cell>
        </row>
        <row r="178">
          <cell r="A178">
            <v>7130641396</v>
          </cell>
          <cell r="B178" t="str">
            <v>Gl Pipe 40 mm</v>
          </cell>
          <cell r="C178" t="str">
            <v>Per Mtr</v>
          </cell>
          <cell r="D178">
            <v>222.08</v>
          </cell>
        </row>
        <row r="179">
          <cell r="A179">
            <v>7130642039</v>
          </cell>
          <cell r="B179" t="str">
            <v>GI earthing pipe of 40 mm dia 3.04 mtr long with 12 mm hole at 18 places at equal distance trapered casing at lower end .</v>
          </cell>
          <cell r="C179" t="str">
            <v>No</v>
          </cell>
          <cell r="D179">
            <v>876.17</v>
          </cell>
        </row>
        <row r="180">
          <cell r="A180">
            <v>7130642041</v>
          </cell>
          <cell r="B180" t="str">
            <v xml:space="preserve">25 mm dia 2500 mm long GI rod earth electrodes </v>
          </cell>
          <cell r="C180" t="str">
            <v>No</v>
          </cell>
          <cell r="D180">
            <v>4453.22</v>
          </cell>
        </row>
        <row r="181">
          <cell r="A181">
            <v>7130650001</v>
          </cell>
          <cell r="B181" t="str">
            <v>Providing, Fabricating and fixing 8 SWG Chain link fencing 75 x 75 mm Size Gl Chain link Mesh fencing made out of 65 x 65 x 6 mm MS angle as per drawing no. 04-01/ST/62 R2 Date 05.06.2007</v>
          </cell>
          <cell r="C181" t="str">
            <v>RM</v>
          </cell>
          <cell r="D181">
            <v>2024.88</v>
          </cell>
        </row>
        <row r="182">
          <cell r="A182">
            <v>7130670027</v>
          </cell>
          <cell r="B182" t="str">
            <v>Wall mounting type holder for Hydrometer</v>
          </cell>
          <cell r="C182" t="str">
            <v>Nos.</v>
          </cell>
          <cell r="D182">
            <v>138</v>
          </cell>
        </row>
        <row r="183">
          <cell r="A183">
            <v>7130797532</v>
          </cell>
          <cell r="B183" t="str">
            <v xml:space="preserve">Anchor clamp assembly (consisting of GI Pole Clamp, GI Flat type I-hook &amp; Nylon Cable tie). </v>
          </cell>
          <cell r="C183" t="str">
            <v>Nos.</v>
          </cell>
          <cell r="D183">
            <v>609.82000000000005</v>
          </cell>
        </row>
        <row r="184">
          <cell r="A184">
            <v>7130797533</v>
          </cell>
          <cell r="B184" t="str">
            <v xml:space="preserve">Suspension clamp assembly (consisting of GI Pole Clamp, GI Flat type I-hook &amp; Nylon Cable tie). </v>
          </cell>
          <cell r="C184" t="str">
            <v>Nos.</v>
          </cell>
          <cell r="D184">
            <v>442.63</v>
          </cell>
        </row>
        <row r="185">
          <cell r="A185">
            <v>7130800012</v>
          </cell>
          <cell r="B185" t="str">
            <v>140 Kg; 8.0 Mtr long</v>
          </cell>
          <cell r="C185" t="str">
            <v>Each</v>
          </cell>
          <cell r="D185">
            <v>2255.1999999999998</v>
          </cell>
        </row>
        <row r="186">
          <cell r="A186">
            <v>7130800014</v>
          </cell>
          <cell r="B186" t="str">
            <v>410-SP-29, 9 Mtrs. Long.</v>
          </cell>
          <cell r="C186" t="str">
            <v>Each</v>
          </cell>
        </row>
        <row r="187">
          <cell r="A187">
            <v>7130800033</v>
          </cell>
          <cell r="B187" t="str">
            <v>280 Kg; 9.1 Mtr long</v>
          </cell>
          <cell r="C187" t="str">
            <v>Each</v>
          </cell>
          <cell r="D187">
            <v>4402.6499999999996</v>
          </cell>
        </row>
        <row r="188">
          <cell r="A188">
            <v>7130800068</v>
          </cell>
          <cell r="B188" t="str">
            <v>410-SP-60, 12 Mtrs. Long.</v>
          </cell>
          <cell r="C188" t="str">
            <v>Each</v>
          </cell>
        </row>
        <row r="189">
          <cell r="A189">
            <v>7130800672</v>
          </cell>
          <cell r="B189" t="str">
            <v>350 Kg; 7.0 Mtr long</v>
          </cell>
          <cell r="C189" t="str">
            <v>Each</v>
          </cell>
        </row>
        <row r="190">
          <cell r="A190">
            <v>7130810005</v>
          </cell>
          <cell r="B190" t="str">
            <v>Through Bolt</v>
          </cell>
          <cell r="C190" t="str">
            <v>No</v>
          </cell>
          <cell r="D190">
            <v>90.09</v>
          </cell>
        </row>
        <row r="191">
          <cell r="A191">
            <v>7130810006</v>
          </cell>
          <cell r="B191" t="str">
            <v>D.C. Cross arm 3.8 Mtr 100 x 50 mm.</v>
          </cell>
          <cell r="C191" t="str">
            <v>Set</v>
          </cell>
          <cell r="D191">
            <v>7091.89</v>
          </cell>
        </row>
        <row r="192">
          <cell r="A192">
            <v>7130810026</v>
          </cell>
          <cell r="B192" t="str">
            <v>Stay clamp for 140 kG PCC Pole</v>
          </cell>
          <cell r="C192" t="str">
            <v>Pair</v>
          </cell>
          <cell r="D192">
            <v>160.97</v>
          </cell>
        </row>
        <row r="193">
          <cell r="A193">
            <v>7130810026</v>
          </cell>
          <cell r="B193" t="str">
            <v>Stay clamp HT per pair</v>
          </cell>
          <cell r="C193" t="str">
            <v>Pair</v>
          </cell>
          <cell r="D193">
            <v>300.41000000000003</v>
          </cell>
        </row>
        <row r="194">
          <cell r="A194">
            <v>7130810060</v>
          </cell>
          <cell r="B194" t="str">
            <v>LT U CLAMP</v>
          </cell>
          <cell r="C194" t="str">
            <v>No.</v>
          </cell>
          <cell r="D194">
            <v>80.48</v>
          </cell>
        </row>
        <row r="195">
          <cell r="A195">
            <v>7130810076</v>
          </cell>
          <cell r="B195" t="str">
            <v>Strain Plate (50x6 mm) for 11 kV</v>
          </cell>
          <cell r="C195" t="str">
            <v>No.</v>
          </cell>
          <cell r="D195">
            <v>73.23</v>
          </cell>
        </row>
        <row r="196">
          <cell r="A196">
            <v>7130810077</v>
          </cell>
          <cell r="B196" t="str">
            <v>Pole Clamp</v>
          </cell>
          <cell r="C196" t="str">
            <v>No.</v>
          </cell>
          <cell r="D196">
            <v>447.76</v>
          </cell>
        </row>
        <row r="197">
          <cell r="A197">
            <v>7130810102</v>
          </cell>
          <cell r="B197" t="str">
            <v>Service Ring</v>
          </cell>
          <cell r="C197" t="str">
            <v>No.</v>
          </cell>
          <cell r="D197">
            <v>355.82</v>
          </cell>
        </row>
        <row r="198">
          <cell r="A198">
            <v>7130810193</v>
          </cell>
          <cell r="B198" t="str">
            <v>Stay Clamp for 280 kG. PCC Pole</v>
          </cell>
          <cell r="C198" t="str">
            <v>Pair</v>
          </cell>
          <cell r="D198">
            <v>300.41000000000003</v>
          </cell>
        </row>
        <row r="199">
          <cell r="A199">
            <v>7130810201</v>
          </cell>
          <cell r="B199" t="str">
            <v>Stay Clamp Rail "A" type</v>
          </cell>
          <cell r="C199" t="str">
            <v>Pair</v>
          </cell>
          <cell r="D199">
            <v>319.69</v>
          </cell>
        </row>
        <row r="200">
          <cell r="A200">
            <v>7130810216</v>
          </cell>
          <cell r="B200" t="str">
            <v>Stay Clamp for R.S.Joist "A" type</v>
          </cell>
          <cell r="C200" t="str">
            <v>Pair</v>
          </cell>
          <cell r="D200">
            <v>319.69</v>
          </cell>
        </row>
        <row r="201">
          <cell r="A201">
            <v>7130810251</v>
          </cell>
          <cell r="B201" t="str">
            <v>Stay Clamp Rail "B" type</v>
          </cell>
          <cell r="C201" t="str">
            <v>Pair</v>
          </cell>
          <cell r="D201">
            <v>319.69</v>
          </cell>
        </row>
        <row r="202">
          <cell r="A202">
            <v>7130810361</v>
          </cell>
          <cell r="B202" t="str">
            <v>Back Clamp Rail for H-Beam</v>
          </cell>
          <cell r="C202" t="str">
            <v>Pair</v>
          </cell>
          <cell r="D202">
            <v>319.69</v>
          </cell>
        </row>
        <row r="203">
          <cell r="A203">
            <v>7130810413</v>
          </cell>
          <cell r="B203" t="str">
            <v>L.T. 3 Pin Cross Arm 50x50x6 mm</v>
          </cell>
          <cell r="C203" t="str">
            <v>No.</v>
          </cell>
          <cell r="D203">
            <v>643.77</v>
          </cell>
        </row>
        <row r="204">
          <cell r="A204">
            <v>7130810441</v>
          </cell>
          <cell r="B204" t="str">
            <v>L.T. 4 Pin Cross Arm 50x50x6 mm</v>
          </cell>
          <cell r="C204" t="str">
            <v>No.</v>
          </cell>
          <cell r="D204">
            <v>766.7</v>
          </cell>
        </row>
        <row r="205">
          <cell r="A205">
            <v>7130810461</v>
          </cell>
          <cell r="B205" t="str">
            <v>L.T. 5 Pin Cross Arm 50x50x6 mm</v>
          </cell>
          <cell r="C205" t="str">
            <v>No.</v>
          </cell>
          <cell r="D205">
            <v>889.61</v>
          </cell>
        </row>
        <row r="206">
          <cell r="A206">
            <v>7130810495</v>
          </cell>
          <cell r="B206" t="str">
            <v>11 kV Cross Arm Cleat type</v>
          </cell>
          <cell r="C206" t="str">
            <v>No.</v>
          </cell>
          <cell r="D206">
            <v>1091.69</v>
          </cell>
        </row>
        <row r="207">
          <cell r="A207">
            <v>7130810509</v>
          </cell>
          <cell r="B207" t="str">
            <v>D.O. Mounting Channel 75x40 mm</v>
          </cell>
          <cell r="C207" t="str">
            <v>No.</v>
          </cell>
          <cell r="D207">
            <v>1730.26</v>
          </cell>
        </row>
        <row r="208">
          <cell r="A208">
            <v>7130810511</v>
          </cell>
          <cell r="B208" t="str">
            <v>11 kV Guarding Channel 100x50 mm</v>
          </cell>
          <cell r="C208" t="str">
            <v>Set</v>
          </cell>
          <cell r="D208">
            <v>2588.62</v>
          </cell>
        </row>
        <row r="209">
          <cell r="A209">
            <v>7130810512</v>
          </cell>
          <cell r="B209" t="str">
            <v>D.C.Cross arm 4' Centre 100x50 mm Channel 2 Nos.</v>
          </cell>
          <cell r="C209" t="str">
            <v>Set</v>
          </cell>
          <cell r="D209">
            <v>4104.29</v>
          </cell>
        </row>
        <row r="210">
          <cell r="A210">
            <v>7130810512</v>
          </cell>
          <cell r="B210" t="str">
            <v xml:space="preserve">D.C.Cross arm 4' Centre 75x40 mm Channel </v>
          </cell>
          <cell r="C210" t="str">
            <v>Set</v>
          </cell>
          <cell r="D210">
            <v>2981.34</v>
          </cell>
        </row>
        <row r="211">
          <cell r="A211">
            <v>7130810512</v>
          </cell>
          <cell r="B211" t="str">
            <v xml:space="preserve">D.C.Cross arm 4' Centre Angle 100x100x6 mm  </v>
          </cell>
          <cell r="C211" t="str">
            <v>Set</v>
          </cell>
          <cell r="D211">
            <v>4189.72</v>
          </cell>
        </row>
        <row r="212">
          <cell r="A212">
            <v>7130810517</v>
          </cell>
          <cell r="B212" t="str">
            <v>D.C.Cross arm 8' Centre 100x50 mm  Channel</v>
          </cell>
          <cell r="C212" t="str">
            <v>Set</v>
          </cell>
          <cell r="D212">
            <v>4736.6099999999997</v>
          </cell>
        </row>
        <row r="213">
          <cell r="A213">
            <v>7130810595</v>
          </cell>
          <cell r="B213" t="str">
            <v>33 kV Cross Arm 75x75x6 mm</v>
          </cell>
          <cell r="C213" t="str">
            <v>No.</v>
          </cell>
          <cell r="D213">
            <v>2429.2399999999998</v>
          </cell>
        </row>
        <row r="214">
          <cell r="A214">
            <v>7130810608</v>
          </cell>
          <cell r="B214" t="str">
            <v>D.C.Cross arm 5' Centre 100x50 mm M.S.Channel</v>
          </cell>
          <cell r="C214" t="str">
            <v>Set</v>
          </cell>
          <cell r="D214">
            <v>5601.21</v>
          </cell>
        </row>
        <row r="215">
          <cell r="A215">
            <v>7130810624</v>
          </cell>
          <cell r="B215" t="str">
            <v>Strain Plate (65x8 mm) for 33 kV</v>
          </cell>
          <cell r="C215" t="str">
            <v>No.</v>
          </cell>
          <cell r="D215">
            <v>96.9</v>
          </cell>
        </row>
        <row r="216">
          <cell r="A216">
            <v>7130810676</v>
          </cell>
          <cell r="B216" t="str">
            <v>33 kV Top Channel 75x75x6 mm</v>
          </cell>
          <cell r="C216" t="str">
            <v>No.</v>
          </cell>
          <cell r="D216">
            <v>404.18</v>
          </cell>
        </row>
        <row r="217">
          <cell r="A217">
            <v>7130810679</v>
          </cell>
          <cell r="B217" t="str">
            <v>11 kV Top Clamp Angle type 65x65x6 mm</v>
          </cell>
          <cell r="C217" t="str">
            <v>No.</v>
          </cell>
          <cell r="D217">
            <v>306.26</v>
          </cell>
        </row>
        <row r="218">
          <cell r="A218">
            <v>7130810681</v>
          </cell>
          <cell r="B218" t="str">
            <v>Single Pole Cut Point Fitting 100x50 mm</v>
          </cell>
          <cell r="C218" t="str">
            <v>Set</v>
          </cell>
          <cell r="D218">
            <v>3361.56</v>
          </cell>
        </row>
        <row r="219">
          <cell r="A219">
            <v>7130810684</v>
          </cell>
          <cell r="B219" t="str">
            <v>D.C.Cross Arm 5.2 Mtr. Channel</v>
          </cell>
          <cell r="C219" t="str">
            <v>No.</v>
          </cell>
          <cell r="D219">
            <v>8809.64</v>
          </cell>
        </row>
        <row r="220">
          <cell r="A220">
            <v>7130810692</v>
          </cell>
          <cell r="B220" t="str">
            <v>Stay Clamp Rail for H-Beam</v>
          </cell>
          <cell r="C220" t="str">
            <v>Pair</v>
          </cell>
          <cell r="D220">
            <v>333.29</v>
          </cell>
        </row>
        <row r="221">
          <cell r="A221">
            <v>7130820008</v>
          </cell>
          <cell r="B221" t="str">
            <v>11 kV Pin insulator with Pin</v>
          </cell>
          <cell r="C221" t="str">
            <v>Each</v>
          </cell>
          <cell r="D221">
            <v>132.09</v>
          </cell>
        </row>
        <row r="222">
          <cell r="A222">
            <v>7130820009</v>
          </cell>
          <cell r="B222" t="str">
            <v>33 kV Pin insulator with Pin</v>
          </cell>
          <cell r="C222" t="str">
            <v>Each</v>
          </cell>
          <cell r="D222">
            <v>325.76</v>
          </cell>
        </row>
        <row r="223">
          <cell r="A223">
            <v>7130820010</v>
          </cell>
          <cell r="B223" t="str">
            <v>11 kV Disc Insulator</v>
          </cell>
          <cell r="C223" t="str">
            <v>Each</v>
          </cell>
          <cell r="D223">
            <v>119.1</v>
          </cell>
        </row>
        <row r="224">
          <cell r="A224">
            <v>7130820011</v>
          </cell>
          <cell r="B224" t="str">
            <v>33 kV Composite Disc insulator</v>
          </cell>
          <cell r="C224" t="str">
            <v>Each</v>
          </cell>
          <cell r="D224">
            <v>219.41</v>
          </cell>
        </row>
        <row r="225">
          <cell r="A225">
            <v>7130820018</v>
          </cell>
          <cell r="B225" t="str">
            <v>Split insulator</v>
          </cell>
          <cell r="C225" t="str">
            <v>Pair</v>
          </cell>
          <cell r="D225">
            <v>4.18</v>
          </cell>
        </row>
        <row r="226">
          <cell r="A226">
            <v>7130820026</v>
          </cell>
          <cell r="B226" t="str">
            <v>11 kV Post Insulator</v>
          </cell>
          <cell r="C226" t="str">
            <v>Nos.</v>
          </cell>
          <cell r="D226">
            <v>462.33</v>
          </cell>
        </row>
        <row r="227">
          <cell r="A227">
            <v>7130820027</v>
          </cell>
          <cell r="B227" t="str">
            <v>33 kV Post Insulator</v>
          </cell>
          <cell r="C227" t="str">
            <v>Nos.</v>
          </cell>
          <cell r="D227">
            <v>1890.72</v>
          </cell>
        </row>
        <row r="228">
          <cell r="A228">
            <v>7130820029</v>
          </cell>
          <cell r="B228" t="str">
            <v>Cable tie for AB Cable</v>
          </cell>
          <cell r="C228" t="str">
            <v>Each</v>
          </cell>
          <cell r="D228">
            <v>33.18</v>
          </cell>
        </row>
        <row r="229">
          <cell r="A229">
            <v>7130820030</v>
          </cell>
          <cell r="B229" t="str">
            <v xml:space="preserve">Disc insulator </v>
          </cell>
          <cell r="C229" t="str">
            <v>Each</v>
          </cell>
          <cell r="D229">
            <v>237.19</v>
          </cell>
        </row>
        <row r="230">
          <cell r="A230">
            <v>7130820071</v>
          </cell>
          <cell r="B230" t="str">
            <v>11 kV Pin insulator</v>
          </cell>
          <cell r="C230" t="str">
            <v>Each</v>
          </cell>
          <cell r="D230">
            <v>46.65</v>
          </cell>
        </row>
        <row r="231">
          <cell r="A231">
            <v>7130820075</v>
          </cell>
          <cell r="B231" t="str">
            <v xml:space="preserve">33 kV Pin insulator </v>
          </cell>
          <cell r="C231" t="str">
            <v>Each</v>
          </cell>
          <cell r="D231">
            <v>237.98</v>
          </cell>
        </row>
        <row r="232">
          <cell r="A232">
            <v>7130820101</v>
          </cell>
          <cell r="B232" t="str">
            <v>65 x 50 mm.</v>
          </cell>
          <cell r="C232" t="str">
            <v>Each</v>
          </cell>
          <cell r="D232">
            <v>11.68</v>
          </cell>
        </row>
        <row r="233">
          <cell r="A233">
            <v>7130820106</v>
          </cell>
          <cell r="B233" t="str">
            <v>90 x 75 mm.</v>
          </cell>
          <cell r="C233" t="str">
            <v>Each</v>
          </cell>
          <cell r="D233">
            <v>13.06</v>
          </cell>
        </row>
        <row r="234">
          <cell r="A234">
            <v>7130820117</v>
          </cell>
          <cell r="B234" t="str">
            <v>Stay insulator</v>
          </cell>
          <cell r="C234" t="str">
            <v>Each</v>
          </cell>
          <cell r="D234">
            <v>11.13</v>
          </cell>
        </row>
        <row r="235">
          <cell r="A235">
            <v>7130820155</v>
          </cell>
          <cell r="B235" t="str">
            <v>GI Pin for 11 kV Pin insulator.</v>
          </cell>
          <cell r="C235" t="str">
            <v>Each</v>
          </cell>
          <cell r="D235">
            <v>73.59</v>
          </cell>
        </row>
        <row r="236">
          <cell r="A236">
            <v>7130820158</v>
          </cell>
          <cell r="B236" t="str">
            <v>GI Pin for 33 kV Pin insulator.</v>
          </cell>
          <cell r="C236" t="str">
            <v>Each</v>
          </cell>
          <cell r="D236">
            <v>244.88</v>
          </cell>
        </row>
        <row r="237">
          <cell r="A237">
            <v>7130820201</v>
          </cell>
          <cell r="B237" t="str">
            <v>Aluminium bobbin.</v>
          </cell>
          <cell r="C237" t="str">
            <v>Each</v>
          </cell>
          <cell r="D237">
            <v>36.74</v>
          </cell>
        </row>
        <row r="238">
          <cell r="A238">
            <v>7130820206</v>
          </cell>
          <cell r="B238" t="str">
            <v>For 65 x 50 mm insulators</v>
          </cell>
          <cell r="C238" t="str">
            <v>Each</v>
          </cell>
          <cell r="D238">
            <v>36.840000000000003</v>
          </cell>
        </row>
        <row r="239">
          <cell r="A239">
            <v>7130820216</v>
          </cell>
          <cell r="B239" t="str">
            <v>For 90 x 75 mm insulators</v>
          </cell>
          <cell r="C239" t="str">
            <v>Each</v>
          </cell>
          <cell r="D239">
            <v>41.94</v>
          </cell>
        </row>
        <row r="240">
          <cell r="A240">
            <v>7130820241</v>
          </cell>
          <cell r="B240" t="str">
            <v>Strain H/W up to Rabbit.</v>
          </cell>
          <cell r="C240" t="str">
            <v>Each</v>
          </cell>
          <cell r="D240">
            <v>123.43</v>
          </cell>
        </row>
        <row r="241">
          <cell r="A241">
            <v>7130820248</v>
          </cell>
          <cell r="B241" t="str">
            <v>Strain H/W for Raccoon &amp; Dog.</v>
          </cell>
          <cell r="C241" t="str">
            <v>Each</v>
          </cell>
          <cell r="D241">
            <v>256.44</v>
          </cell>
        </row>
        <row r="242">
          <cell r="A242">
            <v>7130820312</v>
          </cell>
          <cell r="B242" t="str">
            <v>Suspension H/W suitable for Panther Conductor.</v>
          </cell>
          <cell r="C242" t="str">
            <v>Set</v>
          </cell>
          <cell r="D242">
            <v>2197.2800000000002</v>
          </cell>
        </row>
        <row r="243">
          <cell r="A243">
            <v>7130830006</v>
          </cell>
          <cell r="B243" t="str">
            <v>Aluminium binding wire and tape.</v>
          </cell>
          <cell r="C243" t="str">
            <v>Kg</v>
          </cell>
          <cell r="D243">
            <v>160.41</v>
          </cell>
        </row>
        <row r="244">
          <cell r="A244">
            <v>7130830025</v>
          </cell>
          <cell r="B244" t="str">
            <v>0.02 Sq.inch (20/22 Sqmm Al. Eq.) (Squirrel)</v>
          </cell>
          <cell r="C244" t="str">
            <v>Km</v>
          </cell>
        </row>
        <row r="245">
          <cell r="A245">
            <v>7130830026</v>
          </cell>
          <cell r="B245" t="str">
            <v>0.03 Sq.inch (30/34 Sqmm Al. Eq.) (Weasel)</v>
          </cell>
          <cell r="C245" t="str">
            <v>Km</v>
          </cell>
        </row>
        <row r="246">
          <cell r="A246">
            <v>7130830027</v>
          </cell>
          <cell r="B246" t="str">
            <v>0.05 Sq.inch (50/55 Sqmm Al. Eq.) (Rabbit)</v>
          </cell>
          <cell r="C246" t="str">
            <v>Km</v>
          </cell>
        </row>
        <row r="247">
          <cell r="A247">
            <v>7130830028</v>
          </cell>
          <cell r="B247" t="str">
            <v>0.075 Sq.inch (80 Sqmm Al. Eq.) (Raccoon)</v>
          </cell>
          <cell r="C247" t="str">
            <v>Km</v>
          </cell>
        </row>
        <row r="248">
          <cell r="A248">
            <v>7130830050</v>
          </cell>
          <cell r="B248" t="str">
            <v>Jointing sleeve for Raccoon Conductor.</v>
          </cell>
          <cell r="C248" t="str">
            <v>Each</v>
          </cell>
          <cell r="D248">
            <v>37.29</v>
          </cell>
        </row>
        <row r="249">
          <cell r="A249">
            <v>7130830051</v>
          </cell>
          <cell r="B249" t="str">
            <v>Jointing sleeve for Dog Conductor.</v>
          </cell>
          <cell r="C249" t="str">
            <v>Each</v>
          </cell>
          <cell r="D249">
            <v>145.57</v>
          </cell>
        </row>
        <row r="250">
          <cell r="A250">
            <v>7130830052</v>
          </cell>
          <cell r="B250" t="str">
            <v>Bimetallic clamp for Power Transformer</v>
          </cell>
          <cell r="C250" t="str">
            <v>Each</v>
          </cell>
          <cell r="D250">
            <v>671.36</v>
          </cell>
        </row>
        <row r="251">
          <cell r="A251">
            <v>7130830053</v>
          </cell>
          <cell r="B251" t="str">
            <v>0.02 Sq.inch (20 Sqmm Al. Eq.) (Squirrel)</v>
          </cell>
          <cell r="C251" t="str">
            <v>Km</v>
          </cell>
          <cell r="D251">
            <v>14289.01</v>
          </cell>
        </row>
        <row r="252">
          <cell r="A252">
            <v>7130830054</v>
          </cell>
          <cell r="B252" t="str">
            <v>Bimetallic clamp for VCB</v>
          </cell>
          <cell r="C252" t="str">
            <v>Each</v>
          </cell>
          <cell r="D252">
            <v>392.07</v>
          </cell>
        </row>
        <row r="253">
          <cell r="A253">
            <v>7130830055</v>
          </cell>
          <cell r="B253" t="str">
            <v>0.03 Sq.inch (30 Sqmm Al. Eq.) (Weasel)</v>
          </cell>
          <cell r="C253" t="str">
            <v>Km</v>
          </cell>
          <cell r="D253">
            <v>21057.87</v>
          </cell>
        </row>
        <row r="254">
          <cell r="A254">
            <v>7130830056</v>
          </cell>
          <cell r="B254" t="str">
            <v>Bimetallic clamp for CT-PT Unit</v>
          </cell>
          <cell r="C254" t="str">
            <v>Each</v>
          </cell>
          <cell r="D254">
            <v>392.07</v>
          </cell>
        </row>
        <row r="255">
          <cell r="A255">
            <v>7130830057</v>
          </cell>
          <cell r="B255" t="str">
            <v>0.05 Sq.inch (50 Sqmm Al. Eq.) (Rabbit)</v>
          </cell>
          <cell r="C255" t="str">
            <v>Km</v>
          </cell>
          <cell r="D255">
            <v>34701.370000000003</v>
          </cell>
        </row>
        <row r="256">
          <cell r="A256">
            <v>7130830058</v>
          </cell>
          <cell r="B256" t="str">
            <v>Bimetallic clamp for Distribution Transformer (HT)</v>
          </cell>
          <cell r="C256" t="str">
            <v>Each</v>
          </cell>
          <cell r="D256">
            <v>199.32</v>
          </cell>
        </row>
        <row r="257">
          <cell r="A257">
            <v>7130830060</v>
          </cell>
          <cell r="B257" t="str">
            <v>0.075 Sq.inch (80 Sqmm Al. Eq.) (Raccoon)</v>
          </cell>
          <cell r="C257" t="str">
            <v>Km</v>
          </cell>
          <cell r="D257">
            <v>51309.57</v>
          </cell>
        </row>
        <row r="258">
          <cell r="A258">
            <v>7130830063</v>
          </cell>
          <cell r="B258" t="str">
            <v>0.10 Sq.inch (100 Sqmm Al. Eq.) (Dog)</v>
          </cell>
          <cell r="C258" t="str">
            <v>Km</v>
          </cell>
          <cell r="D258">
            <v>67432.240000000005</v>
          </cell>
        </row>
        <row r="259">
          <cell r="A259">
            <v>7130830070</v>
          </cell>
          <cell r="B259" t="str">
            <v>0.2 Sq inch ( 130 Sqmm Al.Eq.)(Panther)</v>
          </cell>
          <cell r="C259" t="str">
            <v>Km</v>
          </cell>
          <cell r="D259">
            <v>151653.07999999999</v>
          </cell>
        </row>
        <row r="260">
          <cell r="A260">
            <v>7130830084</v>
          </cell>
          <cell r="B260" t="str">
            <v>0.10 Sq.inch (100 Sqmm Al. Eq.) (Dog)</v>
          </cell>
          <cell r="C260" t="str">
            <v>Km</v>
          </cell>
        </row>
        <row r="261">
          <cell r="A261">
            <v>7130830585</v>
          </cell>
          <cell r="B261" t="str">
            <v>T-Clamp for Dog Conductor.</v>
          </cell>
          <cell r="C261" t="str">
            <v>Each</v>
          </cell>
          <cell r="D261">
            <v>275.5</v>
          </cell>
        </row>
        <row r="262">
          <cell r="A262">
            <v>7130830586</v>
          </cell>
          <cell r="B262" t="str">
            <v>T-Clamp for Raccoon Conductor.</v>
          </cell>
          <cell r="C262" t="str">
            <v>Each</v>
          </cell>
          <cell r="D262">
            <v>220.16</v>
          </cell>
        </row>
        <row r="263">
          <cell r="A263">
            <v>7130830586</v>
          </cell>
          <cell r="B263" t="str">
            <v>T-Clamp for Panther Conductor.</v>
          </cell>
          <cell r="C263" t="str">
            <v>Each</v>
          </cell>
          <cell r="D263">
            <v>322.42</v>
          </cell>
        </row>
        <row r="264">
          <cell r="A264">
            <v>7130830603</v>
          </cell>
          <cell r="B264" t="str">
            <v>Bimetallic clamp for Distribution Transformer (LT)</v>
          </cell>
          <cell r="C264" t="str">
            <v>Each</v>
          </cell>
          <cell r="D264">
            <v>292.39999999999998</v>
          </cell>
        </row>
        <row r="265">
          <cell r="A265">
            <v>7130830854</v>
          </cell>
          <cell r="B265" t="str">
            <v>Jointing sleeves for Weasel, Squirrel &amp; Rabbit Conductor.</v>
          </cell>
          <cell r="C265" t="str">
            <v>Each</v>
          </cell>
          <cell r="D265">
            <v>30.07</v>
          </cell>
        </row>
        <row r="266">
          <cell r="A266">
            <v>7130830971</v>
          </cell>
          <cell r="B266" t="str">
            <v>Jointing sleeves for Panther Conductor.</v>
          </cell>
          <cell r="C266" t="str">
            <v>Each</v>
          </cell>
          <cell r="D266">
            <v>224.97</v>
          </cell>
        </row>
        <row r="267">
          <cell r="A267">
            <v>7130840021</v>
          </cell>
          <cell r="B267" t="str">
            <v>33 kV Polymer Lightning Arrestor</v>
          </cell>
          <cell r="C267" t="str">
            <v>Each</v>
          </cell>
          <cell r="D267">
            <v>3221.41</v>
          </cell>
        </row>
        <row r="268">
          <cell r="A268">
            <v>7130840029</v>
          </cell>
          <cell r="B268" t="str">
            <v>11 kV Polymer Lightning Arrestor</v>
          </cell>
          <cell r="C268" t="str">
            <v>Each</v>
          </cell>
          <cell r="D268">
            <v>328.57</v>
          </cell>
        </row>
        <row r="269">
          <cell r="A269">
            <v>7130850198</v>
          </cell>
          <cell r="B269" t="str">
            <v>GI Structure for complete Equipment</v>
          </cell>
          <cell r="C269" t="str">
            <v>Kg</v>
          </cell>
          <cell r="D269">
            <v>84.87</v>
          </cell>
        </row>
        <row r="270">
          <cell r="A270">
            <v>7130850201</v>
          </cell>
          <cell r="B270" t="str">
            <v>D Transformer Mounting 100x50 mm Channel</v>
          </cell>
          <cell r="C270" t="str">
            <v>Set</v>
          </cell>
          <cell r="D270">
            <v>4736.6099999999997</v>
          </cell>
        </row>
        <row r="271">
          <cell r="A271">
            <v>7130850201</v>
          </cell>
          <cell r="B271" t="str">
            <v>Transformer Mounting with Belting for Addl. X-Arm</v>
          </cell>
          <cell r="C271" t="str">
            <v>No.</v>
          </cell>
          <cell r="D271">
            <v>4576.1899999999996</v>
          </cell>
        </row>
        <row r="272">
          <cell r="A272">
            <v>7130860017</v>
          </cell>
          <cell r="B272" t="str">
            <v>I-Bolt - 16 mm</v>
          </cell>
          <cell r="C272" t="str">
            <v>No.</v>
          </cell>
          <cell r="D272">
            <v>108.55</v>
          </cell>
        </row>
        <row r="273">
          <cell r="A273">
            <v>7130860032</v>
          </cell>
          <cell r="B273" t="str">
            <v>Stay Set 16 mm (Painted) LT &amp; 11 KV</v>
          </cell>
          <cell r="C273" t="str">
            <v>Each</v>
          </cell>
          <cell r="D273">
            <v>455.31</v>
          </cell>
        </row>
        <row r="274">
          <cell r="A274">
            <v>7130860033</v>
          </cell>
          <cell r="B274" t="str">
            <v>Stay Set 20 mm (Painted)</v>
          </cell>
          <cell r="C274" t="str">
            <v>Each</v>
          </cell>
          <cell r="D274">
            <v>829.62</v>
          </cell>
        </row>
        <row r="275">
          <cell r="A275">
            <v>7130860076</v>
          </cell>
          <cell r="B275" t="str">
            <v>Stay Wire 7/4.00 mm (7/8 SWG)</v>
          </cell>
          <cell r="C275" t="str">
            <v>MT</v>
          </cell>
          <cell r="D275">
            <v>71981.64</v>
          </cell>
        </row>
        <row r="276">
          <cell r="A276">
            <v>7130860077</v>
          </cell>
          <cell r="B276" t="str">
            <v>Stay Wire 7/3.15 mm (7/10 SWG)</v>
          </cell>
          <cell r="C276" t="str">
            <v>MT</v>
          </cell>
          <cell r="D276">
            <v>72686.67</v>
          </cell>
        </row>
        <row r="277">
          <cell r="A277">
            <v>7130870010</v>
          </cell>
          <cell r="B277" t="str">
            <v>Earth spike</v>
          </cell>
          <cell r="C277" t="str">
            <v>No.</v>
          </cell>
          <cell r="D277">
            <v>789.29</v>
          </cell>
        </row>
        <row r="278">
          <cell r="A278">
            <v>7130870013</v>
          </cell>
          <cell r="B278" t="str">
            <v>Earthing coil (Coil of 115 turns of 50 mm dia. &amp; 2.5 Mtrs lead of 4.0 mm GI wire)</v>
          </cell>
          <cell r="C278" t="str">
            <v>Each</v>
          </cell>
          <cell r="D278">
            <v>118.52</v>
          </cell>
        </row>
        <row r="279">
          <cell r="A279">
            <v>7130870030</v>
          </cell>
          <cell r="B279" t="str">
            <v>Earthing Rod 25 mm 1.2 Mtr.</v>
          </cell>
          <cell r="C279" t="str">
            <v>No.</v>
          </cell>
          <cell r="D279">
            <v>369.81</v>
          </cell>
        </row>
        <row r="280">
          <cell r="A280">
            <v>7130870041</v>
          </cell>
          <cell r="B280" t="str">
            <v>G.I.Wire 3.15 mm (10 SWG)</v>
          </cell>
          <cell r="C280" t="str">
            <v>MT</v>
          </cell>
          <cell r="D280">
            <v>65056.09</v>
          </cell>
        </row>
        <row r="281">
          <cell r="A281">
            <v>7130870043</v>
          </cell>
          <cell r="B281" t="str">
            <v>G.I.Wire 4.0 mm (8 SWG)</v>
          </cell>
          <cell r="C281" t="str">
            <v>MT</v>
          </cell>
          <cell r="D281">
            <v>65009.66</v>
          </cell>
        </row>
        <row r="282">
          <cell r="A282">
            <v>7130870045</v>
          </cell>
          <cell r="B282" t="str">
            <v>G.I.Wire 5.0 mm (6 SWG)</v>
          </cell>
          <cell r="C282" t="str">
            <v>MT</v>
          </cell>
          <cell r="D282">
            <v>65009.66</v>
          </cell>
        </row>
        <row r="283">
          <cell r="A283">
            <v>7130870088</v>
          </cell>
          <cell r="B283" t="str">
            <v>Earthing set (Pipe earth as per DRG No.-G/008)</v>
          </cell>
          <cell r="C283" t="str">
            <v>Each</v>
          </cell>
          <cell r="D283">
            <v>2252.9</v>
          </cell>
        </row>
        <row r="284">
          <cell r="A284">
            <v>7130870318</v>
          </cell>
          <cell r="B284" t="str">
            <v>Tension hardware suitable for Panther Conductor.</v>
          </cell>
          <cell r="C284" t="str">
            <v>Set</v>
          </cell>
          <cell r="D284">
            <v>1009.78</v>
          </cell>
        </row>
        <row r="285">
          <cell r="A285">
            <v>7130877681</v>
          </cell>
          <cell r="B285" t="str">
            <v>Dead-end Assembly (Suitable for all size cable)</v>
          </cell>
          <cell r="C285" t="str">
            <v>Each</v>
          </cell>
          <cell r="D285">
            <v>2408.9</v>
          </cell>
        </row>
        <row r="286">
          <cell r="A286">
            <v>7130877683</v>
          </cell>
          <cell r="B286" t="str">
            <v>Straight line Suspension Assembly (Suitable for all size cable)</v>
          </cell>
          <cell r="C286" t="str">
            <v>Each</v>
          </cell>
          <cell r="D286">
            <v>2141.2399999999998</v>
          </cell>
        </row>
        <row r="287">
          <cell r="A287">
            <v>7130880006</v>
          </cell>
          <cell r="B287" t="str">
            <v>Cable marker for U/G cable</v>
          </cell>
          <cell r="C287" t="str">
            <v>No.</v>
          </cell>
          <cell r="D287">
            <v>130.54</v>
          </cell>
        </row>
        <row r="288">
          <cell r="A288">
            <v>7130880006</v>
          </cell>
          <cell r="B288" t="str">
            <v>Pad Connector (for Panther conductor)</v>
          </cell>
          <cell r="C288" t="str">
            <v>No.</v>
          </cell>
          <cell r="D288">
            <v>143.84</v>
          </cell>
        </row>
        <row r="289">
          <cell r="A289">
            <v>7130880041</v>
          </cell>
          <cell r="B289" t="str">
            <v>Danger board 33 kV &amp; 11 kV</v>
          </cell>
          <cell r="C289" t="str">
            <v>Each</v>
          </cell>
          <cell r="D289">
            <v>92.6</v>
          </cell>
        </row>
        <row r="290">
          <cell r="A290">
            <v>7130890004</v>
          </cell>
          <cell r="B290" t="str">
            <v>LT Feeder Piller box for 1 phase 8 connection made of M.S.Sheet.</v>
          </cell>
          <cell r="C290" t="str">
            <v>Nos.</v>
          </cell>
          <cell r="D290">
            <v>5315.68</v>
          </cell>
        </row>
        <row r="291">
          <cell r="A291">
            <v>7130890005</v>
          </cell>
          <cell r="B291" t="str">
            <v>LT Feeder Piller box for 1 phase 12 connection made of M.S.Sheet.</v>
          </cell>
          <cell r="C291" t="str">
            <v>Nos.</v>
          </cell>
          <cell r="D291">
            <v>6707.09</v>
          </cell>
        </row>
        <row r="292">
          <cell r="A292">
            <v>7130890006</v>
          </cell>
          <cell r="B292" t="str">
            <v xml:space="preserve">LT Feeder Piller box for 3 phase 4 connection made of M.S.Sheet. </v>
          </cell>
          <cell r="C292" t="str">
            <v>Nos.</v>
          </cell>
          <cell r="D292">
            <v>15211.68</v>
          </cell>
        </row>
        <row r="293">
          <cell r="A293">
            <v>7130890007</v>
          </cell>
          <cell r="B293" t="str">
            <v>LT Feeder Piller box for 3 phase 8 connection made of M.S.Sheet.</v>
          </cell>
          <cell r="C293" t="str">
            <v>Nos.</v>
          </cell>
          <cell r="D293">
            <v>15936.05</v>
          </cell>
        </row>
        <row r="294">
          <cell r="A294">
            <v>7130890008</v>
          </cell>
          <cell r="B294" t="str">
            <v>L.T.Line Spacers</v>
          </cell>
          <cell r="C294" t="str">
            <v>Nos.</v>
          </cell>
          <cell r="D294">
            <v>59.14</v>
          </cell>
        </row>
        <row r="295">
          <cell r="A295">
            <v>7130890973</v>
          </cell>
          <cell r="B295" t="str">
            <v xml:space="preserve">Stainless steel strap with buckle (for installation of Service Distribution Box) </v>
          </cell>
          <cell r="C295" t="str">
            <v>Set</v>
          </cell>
          <cell r="D295">
            <v>60.83</v>
          </cell>
        </row>
        <row r="296">
          <cell r="A296">
            <v>7131961526</v>
          </cell>
          <cell r="B296" t="str">
            <v>GSM Modem</v>
          </cell>
          <cell r="C296" t="str">
            <v>Nos.</v>
          </cell>
          <cell r="D296">
            <v>3814.87</v>
          </cell>
        </row>
        <row r="297">
          <cell r="A297">
            <v>7130893004</v>
          </cell>
          <cell r="B297" t="str">
            <v>Eye Hook</v>
          </cell>
          <cell r="C297" t="str">
            <v>No.</v>
          </cell>
          <cell r="D297">
            <v>182.42</v>
          </cell>
        </row>
        <row r="298">
          <cell r="A298">
            <v>7130897759</v>
          </cell>
          <cell r="B298" t="str">
            <v>33 kV Guarding Channel 100x50 mm</v>
          </cell>
          <cell r="C298" t="str">
            <v>Set</v>
          </cell>
          <cell r="D298">
            <v>3453.23</v>
          </cell>
        </row>
        <row r="299">
          <cell r="A299">
            <v>7131210001</v>
          </cell>
          <cell r="B299" t="str">
            <v>Panel lndication lamps</v>
          </cell>
          <cell r="C299" t="str">
            <v>Nos.</v>
          </cell>
          <cell r="D299">
            <v>123.35</v>
          </cell>
        </row>
        <row r="300">
          <cell r="A300">
            <v>7131210010</v>
          </cell>
          <cell r="B300" t="str">
            <v>LED 7 Watt lamp with holder</v>
          </cell>
          <cell r="C300" t="str">
            <v>Each</v>
          </cell>
        </row>
        <row r="301">
          <cell r="A301">
            <v>7131210018</v>
          </cell>
          <cell r="B301" t="str">
            <v>LED 12 Watt lamp with holder</v>
          </cell>
          <cell r="C301" t="str">
            <v>Each</v>
          </cell>
        </row>
        <row r="302">
          <cell r="A302">
            <v>7131210019</v>
          </cell>
          <cell r="B302" t="str">
            <v>LED 14 Watt lamp with holder</v>
          </cell>
          <cell r="C302" t="str">
            <v>Each</v>
          </cell>
        </row>
        <row r="303">
          <cell r="A303">
            <v>7131210020</v>
          </cell>
          <cell r="B303" t="str">
            <v>LED 15 Watt lamp with holder</v>
          </cell>
          <cell r="C303" t="str">
            <v>Each</v>
          </cell>
        </row>
        <row r="304">
          <cell r="A304">
            <v>7131210021</v>
          </cell>
          <cell r="B304" t="str">
            <v>LED  Lamps with COMPLETE FITTING - 15 W</v>
          </cell>
          <cell r="C304" t="str">
            <v>Nos.</v>
          </cell>
        </row>
        <row r="305">
          <cell r="A305">
            <v>7131210022</v>
          </cell>
          <cell r="B305" t="str">
            <v>LED  LAMPS WITH COMPLETE FITTING - 20 W</v>
          </cell>
          <cell r="C305" t="str">
            <v>Nos.</v>
          </cell>
        </row>
        <row r="306">
          <cell r="A306">
            <v>7131210852</v>
          </cell>
          <cell r="B306" t="str">
            <v>CFL 7 Watts</v>
          </cell>
          <cell r="C306" t="str">
            <v>Each</v>
          </cell>
        </row>
        <row r="307">
          <cell r="A307">
            <v>7131210881</v>
          </cell>
          <cell r="B307" t="str">
            <v xml:space="preserve">250 Watt Metal Halide  </v>
          </cell>
          <cell r="C307" t="str">
            <v>Each</v>
          </cell>
        </row>
        <row r="308">
          <cell r="A308">
            <v>7131220182</v>
          </cell>
          <cell r="B308" t="str">
            <v>Tube Light Rod (T5 type)</v>
          </cell>
          <cell r="C308" t="str">
            <v>Each</v>
          </cell>
        </row>
        <row r="309">
          <cell r="A309">
            <v>7131230003</v>
          </cell>
          <cell r="B309" t="str">
            <v xml:space="preserve">250 Watt Sodium Vapour </v>
          </cell>
          <cell r="C309" t="str">
            <v>Each</v>
          </cell>
        </row>
        <row r="310">
          <cell r="A310">
            <v>7131230116</v>
          </cell>
          <cell r="B310" t="str">
            <v xml:space="preserve">250 Watt Mercury Vapour </v>
          </cell>
          <cell r="C310" t="str">
            <v>Each</v>
          </cell>
        </row>
        <row r="311">
          <cell r="A311">
            <v>7131230128</v>
          </cell>
          <cell r="B311" t="str">
            <v>Mercury vapour lamp for Gate lighting 2 Nos</v>
          </cell>
          <cell r="C311" t="str">
            <v>Each</v>
          </cell>
        </row>
        <row r="312">
          <cell r="A312">
            <v>7131280006</v>
          </cell>
          <cell r="B312" t="str">
            <v>CFL 15 Watts</v>
          </cell>
          <cell r="C312" t="str">
            <v>Each</v>
          </cell>
        </row>
        <row r="313">
          <cell r="A313">
            <v>7131280007</v>
          </cell>
          <cell r="B313" t="str">
            <v>CFL 20 Watts</v>
          </cell>
          <cell r="C313" t="str">
            <v>Each</v>
          </cell>
        </row>
        <row r="314">
          <cell r="A314">
            <v>7131280008</v>
          </cell>
          <cell r="B314" t="str">
            <v>CFL 23 Watts</v>
          </cell>
          <cell r="C314" t="str">
            <v>Each</v>
          </cell>
        </row>
        <row r="315">
          <cell r="A315">
            <v>7131280009</v>
          </cell>
          <cell r="B315" t="str">
            <v xml:space="preserve">125 Watt Mercury Vapour </v>
          </cell>
          <cell r="C315" t="str">
            <v>Each</v>
          </cell>
        </row>
        <row r="316">
          <cell r="A316">
            <v>7131280010</v>
          </cell>
          <cell r="B316" t="str">
            <v>Halogen Filament (1000 Watts)</v>
          </cell>
          <cell r="C316" t="str">
            <v>Each</v>
          </cell>
        </row>
        <row r="317">
          <cell r="A317">
            <v>7131280011</v>
          </cell>
          <cell r="B317" t="str">
            <v>Search Light Unit with 1000 Watt Halogen Lamp.</v>
          </cell>
          <cell r="C317" t="str">
            <v>Each</v>
          </cell>
        </row>
        <row r="318">
          <cell r="A318">
            <v>7131280012</v>
          </cell>
          <cell r="B318" t="str">
            <v xml:space="preserve">Street Light fitting with tube light </v>
          </cell>
          <cell r="C318" t="str">
            <v>Each</v>
          </cell>
        </row>
        <row r="319">
          <cell r="A319">
            <v>7131280013</v>
          </cell>
          <cell r="B319" t="str">
            <v>Street Light fitting with CFL</v>
          </cell>
          <cell r="C319" t="str">
            <v>Each</v>
          </cell>
        </row>
        <row r="320">
          <cell r="A320">
            <v>7131280014</v>
          </cell>
          <cell r="B320" t="str">
            <v>HPSV lamp 150 watt</v>
          </cell>
          <cell r="C320" t="str">
            <v>Each</v>
          </cell>
        </row>
        <row r="321">
          <cell r="A321">
            <v>7131280015</v>
          </cell>
          <cell r="B321" t="str">
            <v>HPSV Choke 250 watt</v>
          </cell>
          <cell r="C321" t="str">
            <v>Each</v>
          </cell>
        </row>
        <row r="322">
          <cell r="A322">
            <v>7131280016</v>
          </cell>
          <cell r="B322" t="str">
            <v>150 Watt metal halide fitting / HPSV fitting</v>
          </cell>
          <cell r="C322" t="str">
            <v>Each</v>
          </cell>
        </row>
        <row r="323">
          <cell r="A323">
            <v>7131280017</v>
          </cell>
          <cell r="B323" t="str">
            <v>250 Watt metal halide fitting / HPSV fitting</v>
          </cell>
          <cell r="C323" t="str">
            <v>Each</v>
          </cell>
        </row>
        <row r="324">
          <cell r="A324">
            <v>7131280882</v>
          </cell>
          <cell r="B324" t="str">
            <v>CFL 11 Watts</v>
          </cell>
          <cell r="C324" t="str">
            <v>Each</v>
          </cell>
        </row>
        <row r="325">
          <cell r="A325">
            <v>7131300046</v>
          </cell>
          <cell r="B325" t="str">
            <v>Three Phase, 10-60 Amps. with poly carbonate Meter Box</v>
          </cell>
          <cell r="C325" t="str">
            <v>Each</v>
          </cell>
          <cell r="D325">
            <v>1778</v>
          </cell>
        </row>
        <row r="326">
          <cell r="A326">
            <v>7131300065</v>
          </cell>
          <cell r="B326" t="str">
            <v>3 Ø 4 Wire 0.2S accuracy class CT operated meter (for __/110 Volts; __/1 Amps; or __/5 Amps)</v>
          </cell>
          <cell r="C326" t="str">
            <v>Each</v>
          </cell>
          <cell r="D326">
            <v>1085600</v>
          </cell>
        </row>
        <row r="327">
          <cell r="A327">
            <v>7131300067</v>
          </cell>
          <cell r="B327" t="str">
            <v>Specific gravity correction chart</v>
          </cell>
          <cell r="C327" t="str">
            <v>Nos.</v>
          </cell>
          <cell r="D327">
            <v>174.93</v>
          </cell>
        </row>
        <row r="328">
          <cell r="A328">
            <v>7131300082</v>
          </cell>
          <cell r="B328" t="str">
            <v>D.C.Volt meter range - 3V to + 5V</v>
          </cell>
          <cell r="C328" t="str">
            <v>Nos.</v>
          </cell>
          <cell r="D328">
            <v>751.46</v>
          </cell>
        </row>
        <row r="329">
          <cell r="A329">
            <v>7131300500</v>
          </cell>
          <cell r="B329" t="str">
            <v>Static 5.0-30 Amps Pilfer proof with transparent poly carbonate meter box.</v>
          </cell>
          <cell r="C329" t="str">
            <v>Each</v>
          </cell>
          <cell r="D329">
            <v>752.99</v>
          </cell>
        </row>
        <row r="330">
          <cell r="A330">
            <v>7131300881</v>
          </cell>
          <cell r="B330" t="str">
            <v xml:space="preserve">CMRI (Common Meter Reading Instrument) </v>
          </cell>
          <cell r="C330" t="str">
            <v>Each</v>
          </cell>
          <cell r="D330">
            <v>27055.25</v>
          </cell>
        </row>
        <row r="331">
          <cell r="A331">
            <v>7131310002</v>
          </cell>
          <cell r="B331" t="str">
            <v>CT operated electronic static bidirectional meter with DLMS for net metering</v>
          </cell>
          <cell r="C331" t="str">
            <v>Each</v>
          </cell>
          <cell r="D331">
            <v>3060.78</v>
          </cell>
        </row>
        <row r="332">
          <cell r="A332">
            <v>7131310005</v>
          </cell>
          <cell r="B332" t="str">
            <v>CT operated electronic static bidirectional meter with DLMS</v>
          </cell>
          <cell r="C332" t="str">
            <v>Each</v>
          </cell>
          <cell r="D332">
            <v>1522.2</v>
          </cell>
        </row>
        <row r="333">
          <cell r="A333">
            <v>7131310013</v>
          </cell>
          <cell r="B333" t="str">
            <v>3 Ø 4 Wire 0.5S, 5 Amp. consumer meter</v>
          </cell>
          <cell r="C333" t="str">
            <v>Each</v>
          </cell>
          <cell r="D333">
            <v>3829.1</v>
          </cell>
        </row>
        <row r="334">
          <cell r="A334">
            <v>7131310015</v>
          </cell>
          <cell r="B334" t="str">
            <v>CT operated electronic static meters with AMR (Composite Unit) with LTCTs / Modem / Meter / Meter Box.</v>
          </cell>
          <cell r="C334" t="str">
            <v>Each</v>
          </cell>
          <cell r="D334">
            <v>12340.31</v>
          </cell>
        </row>
        <row r="335">
          <cell r="A335">
            <v>7131310033</v>
          </cell>
          <cell r="B335" t="str">
            <v>3 Ø 4 Wire 0.5S, 5 Amp. with DLMS Protocol category A</v>
          </cell>
          <cell r="C335" t="str">
            <v>Each</v>
          </cell>
          <cell r="D335">
            <v>3611.89</v>
          </cell>
        </row>
        <row r="336">
          <cell r="A336">
            <v>7131310034</v>
          </cell>
          <cell r="B336" t="str">
            <v>3 Ø 4 Wire 0.5S, 5 Amp. with DLMS Protocol category B</v>
          </cell>
          <cell r="C336" t="str">
            <v>Each</v>
          </cell>
          <cell r="D336">
            <v>3611.89</v>
          </cell>
        </row>
        <row r="337">
          <cell r="A337">
            <v>7131310035</v>
          </cell>
          <cell r="B337" t="str">
            <v>3 Ø 3 Wire 0.2S, 1 Amp.  bulk consumer meter</v>
          </cell>
          <cell r="C337" t="str">
            <v>Each</v>
          </cell>
          <cell r="D337">
            <v>16982.09</v>
          </cell>
        </row>
        <row r="338">
          <cell r="A338">
            <v>7131310036</v>
          </cell>
          <cell r="B338" t="str">
            <v xml:space="preserve">3 Ø 4 Wire 0.2S, 1 Amp. bulk consumer meter </v>
          </cell>
          <cell r="C338" t="str">
            <v>Each</v>
          </cell>
          <cell r="D338">
            <v>16982.09</v>
          </cell>
        </row>
        <row r="339">
          <cell r="A339">
            <v>7131310042</v>
          </cell>
          <cell r="B339" t="str">
            <v>3 Ø 4 Wire 0.2S 5A bulk consumer meter</v>
          </cell>
          <cell r="C339" t="str">
            <v>Each</v>
          </cell>
          <cell r="D339">
            <v>16982.09</v>
          </cell>
        </row>
        <row r="340">
          <cell r="A340">
            <v>7131310037</v>
          </cell>
          <cell r="B340" t="str">
            <v>Test terminal Box (TTB)</v>
          </cell>
          <cell r="C340" t="str">
            <v>Each</v>
          </cell>
          <cell r="D340">
            <v>923.52</v>
          </cell>
        </row>
        <row r="341">
          <cell r="A341">
            <v>7131310997</v>
          </cell>
          <cell r="B341" t="str">
            <v>CT operated electronic static meters 100/5 Amp. With data storage.</v>
          </cell>
          <cell r="C341" t="str">
            <v>Each</v>
          </cell>
          <cell r="D341">
            <v>1805</v>
          </cell>
        </row>
        <row r="342">
          <cell r="A342">
            <v>7131320009</v>
          </cell>
          <cell r="B342" t="str">
            <v>Digital Multimeter Electronic Type</v>
          </cell>
          <cell r="C342" t="str">
            <v>Nos.</v>
          </cell>
          <cell r="D342">
            <v>3131.08</v>
          </cell>
        </row>
        <row r="343">
          <cell r="A343">
            <v>7131321603</v>
          </cell>
          <cell r="B343" t="str">
            <v>Earth resistance tester (20/200/2000 Ω) Digital</v>
          </cell>
          <cell r="C343" t="str">
            <v>Nos.</v>
          </cell>
          <cell r="D343">
            <v>3871.98</v>
          </cell>
        </row>
        <row r="344">
          <cell r="A344">
            <v>7131324780</v>
          </cell>
          <cell r="B344" t="str">
            <v>Megger 500 V</v>
          </cell>
          <cell r="C344" t="str">
            <v>Nos.</v>
          </cell>
          <cell r="D344">
            <v>3757.29</v>
          </cell>
        </row>
        <row r="345">
          <cell r="A345">
            <v>7131324806</v>
          </cell>
          <cell r="B345" t="str">
            <v>Megger up to 2.5 kV</v>
          </cell>
          <cell r="C345" t="str">
            <v>Nos.</v>
          </cell>
          <cell r="D345">
            <v>5662.81</v>
          </cell>
        </row>
        <row r="346">
          <cell r="A346">
            <v>7131329275</v>
          </cell>
          <cell r="B346" t="str">
            <v>Non Directional, 30-V, 5-Amps IDMT relay.</v>
          </cell>
          <cell r="C346" t="str">
            <v>Each</v>
          </cell>
          <cell r="D346">
            <v>6356.09</v>
          </cell>
        </row>
        <row r="347">
          <cell r="A347">
            <v>7131334001</v>
          </cell>
          <cell r="B347" t="str">
            <v>Set of 3 O.C. relays instantaneous high set feature numerical</v>
          </cell>
          <cell r="C347" t="str">
            <v>Nos.</v>
          </cell>
          <cell r="D347">
            <v>5858.7</v>
          </cell>
        </row>
        <row r="348">
          <cell r="A348">
            <v>7131334002</v>
          </cell>
          <cell r="B348" t="str">
            <v>Set of 2 O.C. + 1 earth fault relay without numerical instantaneous high set feature</v>
          </cell>
          <cell r="C348" t="str">
            <v>Nos.</v>
          </cell>
          <cell r="D348">
            <v>5858.7</v>
          </cell>
        </row>
        <row r="349">
          <cell r="A349">
            <v>7131399007</v>
          </cell>
          <cell r="B349" t="str">
            <v>Master trip relays</v>
          </cell>
          <cell r="C349" t="str">
            <v>Nos.</v>
          </cell>
          <cell r="D349">
            <v>1003</v>
          </cell>
        </row>
        <row r="350">
          <cell r="A350">
            <v>7131338004</v>
          </cell>
          <cell r="B350" t="str">
            <v>Transformer Oil Dielectric Breakdown testkit</v>
          </cell>
          <cell r="C350" t="str">
            <v>Nos.</v>
          </cell>
          <cell r="D350">
            <v>63523.76</v>
          </cell>
        </row>
        <row r="351">
          <cell r="A351">
            <v>7131338025</v>
          </cell>
          <cell r="B351" t="str">
            <v>Neon tester</v>
          </cell>
          <cell r="C351" t="str">
            <v>Nos.</v>
          </cell>
          <cell r="D351">
            <v>59.23</v>
          </cell>
        </row>
        <row r="352">
          <cell r="A352">
            <v>7131387501</v>
          </cell>
          <cell r="B352" t="str">
            <v>Battery Hydrometer</v>
          </cell>
          <cell r="C352" t="str">
            <v>Nos.</v>
          </cell>
          <cell r="D352">
            <v>250.48</v>
          </cell>
        </row>
        <row r="353">
          <cell r="A353">
            <v>7131387502</v>
          </cell>
          <cell r="B353" t="str">
            <v>Thermometer (Wall Mounted)</v>
          </cell>
          <cell r="C353" t="str">
            <v>Nos.</v>
          </cell>
          <cell r="D353">
            <v>495.57</v>
          </cell>
        </row>
        <row r="354">
          <cell r="A354">
            <v>7131390014</v>
          </cell>
          <cell r="B354" t="str">
            <v>Earthing Coil for messenger wire</v>
          </cell>
          <cell r="C354" t="str">
            <v>Nos.</v>
          </cell>
          <cell r="D354">
            <v>191.9</v>
          </cell>
        </row>
        <row r="355">
          <cell r="A355">
            <v>7131390015</v>
          </cell>
          <cell r="B355" t="str">
            <v>Anchor sleeve for messenger wire</v>
          </cell>
          <cell r="C355" t="str">
            <v>Nos.</v>
          </cell>
          <cell r="D355">
            <v>33.18</v>
          </cell>
        </row>
        <row r="356">
          <cell r="A356">
            <v>7131390016</v>
          </cell>
          <cell r="B356" t="str">
            <v>Universal hook &amp; Bolts &amp; nuts</v>
          </cell>
          <cell r="C356" t="str">
            <v>Nos.</v>
          </cell>
          <cell r="D356">
            <v>464.88</v>
          </cell>
        </row>
        <row r="357">
          <cell r="A357">
            <v>7131820031</v>
          </cell>
          <cell r="B357" t="str">
            <v>LT Single Phase MCB 5 Amps.</v>
          </cell>
          <cell r="C357" t="str">
            <v>Each</v>
          </cell>
          <cell r="D357">
            <v>106.37</v>
          </cell>
        </row>
        <row r="358">
          <cell r="A358">
            <v>7131820032</v>
          </cell>
          <cell r="B358" t="str">
            <v>LT Single Phase MCB 6 to 16 Amps.</v>
          </cell>
          <cell r="C358" t="str">
            <v>Each</v>
          </cell>
          <cell r="D358">
            <v>106.37</v>
          </cell>
        </row>
        <row r="359">
          <cell r="A359">
            <v>7131820033</v>
          </cell>
          <cell r="B359" t="str">
            <v>LT Three Phase MCB 16 Amps.</v>
          </cell>
          <cell r="C359" t="str">
            <v>Each</v>
          </cell>
          <cell r="D359">
            <v>450.8</v>
          </cell>
        </row>
        <row r="360">
          <cell r="A360">
            <v>7131820034</v>
          </cell>
          <cell r="B360" t="str">
            <v>LT Three Phase MCB 32 Amps.</v>
          </cell>
          <cell r="C360" t="str">
            <v>Each</v>
          </cell>
          <cell r="D360">
            <v>450.8</v>
          </cell>
        </row>
        <row r="361">
          <cell r="A361">
            <v>7131820035</v>
          </cell>
          <cell r="B361" t="str">
            <v>ELCB-MCB Composite Unit 10 Amps. (100 mA DP)</v>
          </cell>
          <cell r="C361" t="str">
            <v>Each</v>
          </cell>
          <cell r="D361">
            <v>3002.87</v>
          </cell>
        </row>
        <row r="362">
          <cell r="A362">
            <v>7131820036</v>
          </cell>
          <cell r="B362" t="str">
            <v>ELCB-MCB Composite Unit 16 Amps. (100 mA DP)</v>
          </cell>
          <cell r="C362" t="str">
            <v>Each</v>
          </cell>
          <cell r="D362">
            <v>3253.55</v>
          </cell>
        </row>
        <row r="363">
          <cell r="A363">
            <v>7131820037</v>
          </cell>
          <cell r="B363" t="str">
            <v>ELCB-MCB Composite Unit 20 Amps. (100 mA DP)</v>
          </cell>
          <cell r="C363" t="str">
            <v>Each</v>
          </cell>
          <cell r="D363">
            <v>3253.55</v>
          </cell>
        </row>
        <row r="364">
          <cell r="A364">
            <v>7131820038</v>
          </cell>
          <cell r="B364" t="str">
            <v>MCCB 32 Amps. (10 kA TP)</v>
          </cell>
          <cell r="C364" t="str">
            <v>Each</v>
          </cell>
          <cell r="D364">
            <v>2377.2399999999998</v>
          </cell>
        </row>
        <row r="365">
          <cell r="A365">
            <v>7131820039</v>
          </cell>
          <cell r="B365" t="str">
            <v>MCCB 160 Amps. (10 kA TP)</v>
          </cell>
          <cell r="C365" t="str">
            <v>Each</v>
          </cell>
          <cell r="D365">
            <v>5443.3</v>
          </cell>
        </row>
        <row r="366">
          <cell r="A366">
            <v>7131900004</v>
          </cell>
          <cell r="B366" t="str">
            <v>Locally fabricated - 3 Phase fuse units 150 Amps. (Robust fuse for circuit base).</v>
          </cell>
          <cell r="C366" t="str">
            <v>Each</v>
          </cell>
          <cell r="D366">
            <v>722.16</v>
          </cell>
        </row>
        <row r="367">
          <cell r="A367">
            <v>7131900033</v>
          </cell>
          <cell r="B367" t="str">
            <v>D.O.Fuse element 11 kV (1.5 Amp. to 10 Amp.)</v>
          </cell>
          <cell r="C367" t="str">
            <v>No.</v>
          </cell>
          <cell r="D367">
            <v>7.7</v>
          </cell>
        </row>
        <row r="368">
          <cell r="A368">
            <v>7131900071</v>
          </cell>
          <cell r="B368" t="str">
            <v>H.R.C. Fuse 250 Amps.</v>
          </cell>
          <cell r="C368" t="str">
            <v>Each</v>
          </cell>
          <cell r="D368">
            <v>309.19</v>
          </cell>
        </row>
        <row r="369">
          <cell r="A369">
            <v>7131900072</v>
          </cell>
          <cell r="B369" t="str">
            <v>H.R.C. Fuse 400 Amps.</v>
          </cell>
          <cell r="C369" t="str">
            <v>Each</v>
          </cell>
          <cell r="D369">
            <v>475.35</v>
          </cell>
        </row>
        <row r="370">
          <cell r="A370">
            <v>7131900625</v>
          </cell>
          <cell r="B370" t="str">
            <v>D.O.Fuse element 33 kV (25 Amp.)</v>
          </cell>
          <cell r="C370" t="str">
            <v>No.</v>
          </cell>
          <cell r="D370">
            <v>13.19</v>
          </cell>
        </row>
        <row r="371">
          <cell r="A371">
            <v>7131900650</v>
          </cell>
          <cell r="B371" t="str">
            <v>D.O.Fuse element 33 kV (50 Amp.)</v>
          </cell>
          <cell r="C371" t="str">
            <v>No.</v>
          </cell>
          <cell r="D371">
            <v>14.29</v>
          </cell>
        </row>
        <row r="372">
          <cell r="A372">
            <v>7131900876</v>
          </cell>
          <cell r="B372" t="str">
            <v>H.R.C. Fuse Unit 100 Amps.</v>
          </cell>
          <cell r="C372" t="str">
            <v>Each</v>
          </cell>
          <cell r="D372">
            <v>304.8</v>
          </cell>
        </row>
        <row r="373">
          <cell r="A373">
            <v>7131900876</v>
          </cell>
          <cell r="B373" t="str">
            <v>H.R.C. Fuse 100 Amps.</v>
          </cell>
          <cell r="C373" t="str">
            <v>Each</v>
          </cell>
          <cell r="D373">
            <v>118.84</v>
          </cell>
        </row>
        <row r="374">
          <cell r="A374">
            <v>7131900880</v>
          </cell>
          <cell r="B374" t="str">
            <v>H.R.C. Fuse Unit 250 Amps.</v>
          </cell>
          <cell r="C374" t="str">
            <v>Each</v>
          </cell>
          <cell r="D374">
            <v>765.84</v>
          </cell>
        </row>
        <row r="375">
          <cell r="A375">
            <v>7131900881</v>
          </cell>
          <cell r="B375" t="str">
            <v>H.R.C. Fuse Unit 400 Amps.</v>
          </cell>
          <cell r="C375" t="str">
            <v>Each</v>
          </cell>
          <cell r="D375">
            <v>847.27</v>
          </cell>
        </row>
        <row r="376">
          <cell r="A376">
            <v>7131900969</v>
          </cell>
          <cell r="B376" t="str">
            <v>T.C. Fuse Wire 22 SWG</v>
          </cell>
          <cell r="C376" t="str">
            <v>Kg</v>
          </cell>
          <cell r="D376">
            <v>595.66</v>
          </cell>
        </row>
        <row r="377">
          <cell r="A377">
            <v>7131900971</v>
          </cell>
          <cell r="B377" t="str">
            <v>T.C. Fuse Wire 20 SWG</v>
          </cell>
          <cell r="C377" t="str">
            <v>Kg</v>
          </cell>
          <cell r="D377">
            <v>595.66</v>
          </cell>
        </row>
        <row r="378">
          <cell r="A378">
            <v>7131900973</v>
          </cell>
          <cell r="B378" t="str">
            <v>T.C. Fuse Wire 18 SWG</v>
          </cell>
          <cell r="C378" t="str">
            <v>Kg</v>
          </cell>
          <cell r="D378">
            <v>577.24</v>
          </cell>
        </row>
        <row r="379">
          <cell r="A379">
            <v>7131900975</v>
          </cell>
          <cell r="B379" t="str">
            <v>T.C. Fuse Wire 16 SWG</v>
          </cell>
          <cell r="C379" t="str">
            <v>Kg</v>
          </cell>
          <cell r="D379">
            <v>577.24</v>
          </cell>
        </row>
        <row r="380">
          <cell r="A380">
            <v>7131900977</v>
          </cell>
          <cell r="B380" t="str">
            <v>T.C. Fuse Wire 14 SWG</v>
          </cell>
          <cell r="C380" t="str">
            <v>Kg</v>
          </cell>
          <cell r="D380">
            <v>577.24</v>
          </cell>
        </row>
        <row r="381">
          <cell r="A381">
            <v>7131900979</v>
          </cell>
          <cell r="B381" t="str">
            <v>T.C. Fuse Wire 12 SWG</v>
          </cell>
          <cell r="C381" t="str">
            <v>Kg</v>
          </cell>
          <cell r="D381">
            <v>577.24</v>
          </cell>
        </row>
        <row r="382">
          <cell r="A382">
            <v>7131900981</v>
          </cell>
          <cell r="B382" t="str">
            <v>T.C. Fuse Wire 10 SWG</v>
          </cell>
          <cell r="C382" t="str">
            <v>Kg</v>
          </cell>
          <cell r="D382">
            <v>577.24</v>
          </cell>
        </row>
        <row r="383">
          <cell r="A383">
            <v>7131900974</v>
          </cell>
          <cell r="B383" t="str">
            <v>T.C. Fuse Wire 8 SWG</v>
          </cell>
          <cell r="C383" t="str">
            <v>Kg</v>
          </cell>
          <cell r="D383">
            <v>595.66</v>
          </cell>
        </row>
        <row r="384">
          <cell r="A384">
            <v>7131910653</v>
          </cell>
          <cell r="B384" t="str">
            <v>Porcelain Kit-kat fuse unit 32 Amps.</v>
          </cell>
          <cell r="C384" t="str">
            <v>Each</v>
          </cell>
          <cell r="D384">
            <v>45.83</v>
          </cell>
        </row>
        <row r="385">
          <cell r="A385">
            <v>7131910654</v>
          </cell>
          <cell r="B385" t="str">
            <v>Porcelain Kit-kat fuse unit 63 Amps.</v>
          </cell>
          <cell r="C385" t="str">
            <v>Each</v>
          </cell>
          <cell r="D385">
            <v>90.56</v>
          </cell>
        </row>
        <row r="386">
          <cell r="A386">
            <v>7131910655</v>
          </cell>
          <cell r="B386" t="str">
            <v>Porcelain Kit-kat fuse unit 16 Amps.</v>
          </cell>
          <cell r="C386" t="str">
            <v>Each</v>
          </cell>
          <cell r="D386">
            <v>26.19</v>
          </cell>
        </row>
        <row r="387">
          <cell r="A387">
            <v>7131910656</v>
          </cell>
          <cell r="B387" t="str">
            <v>Porcelain Kit-kat fuse unit 100 Amps.</v>
          </cell>
          <cell r="C387" t="str">
            <v>Each</v>
          </cell>
          <cell r="D387">
            <v>246.62</v>
          </cell>
        </row>
        <row r="388">
          <cell r="A388">
            <v>7131910657</v>
          </cell>
          <cell r="B388" t="str">
            <v>Porcelain Kit-kat fuse unit 200 Amps.</v>
          </cell>
          <cell r="C388" t="str">
            <v>Each</v>
          </cell>
          <cell r="D388">
            <v>474.95</v>
          </cell>
        </row>
        <row r="389">
          <cell r="A389">
            <v>7131910658</v>
          </cell>
          <cell r="B389" t="str">
            <v>Porcelain Kit-kat fuse unit 300 Amps.</v>
          </cell>
          <cell r="C389" t="str">
            <v>Each</v>
          </cell>
          <cell r="D389">
            <v>1052.32</v>
          </cell>
        </row>
        <row r="390">
          <cell r="A390">
            <v>7131920001</v>
          </cell>
          <cell r="B390" t="str">
            <v>Load break switches only without panel</v>
          </cell>
          <cell r="C390" t="str">
            <v>Unit</v>
          </cell>
          <cell r="D390">
            <v>43728.99</v>
          </cell>
        </row>
        <row r="391">
          <cell r="A391">
            <v>7131920002</v>
          </cell>
          <cell r="B391" t="str">
            <v>Load break switches with panel</v>
          </cell>
          <cell r="C391" t="str">
            <v>Unit</v>
          </cell>
          <cell r="D391">
            <v>95320.94</v>
          </cell>
        </row>
        <row r="392">
          <cell r="A392">
            <v>7131920003</v>
          </cell>
          <cell r="B392" t="str">
            <v>3 Way Load break switch</v>
          </cell>
          <cell r="C392" t="str">
            <v>Unit</v>
          </cell>
          <cell r="D392">
            <v>308373.8</v>
          </cell>
        </row>
        <row r="393">
          <cell r="A393">
            <v>7131920112</v>
          </cell>
          <cell r="B393" t="str">
            <v xml:space="preserve">11 kV Kiosk VCB </v>
          </cell>
          <cell r="C393" t="str">
            <v>Each</v>
          </cell>
          <cell r="D393">
            <v>325864.74</v>
          </cell>
        </row>
        <row r="394">
          <cell r="A394">
            <v>7131920253</v>
          </cell>
          <cell r="B394" t="str">
            <v>TPN Switches 32 Amps.</v>
          </cell>
          <cell r="C394" t="str">
            <v>Each</v>
          </cell>
          <cell r="D394">
            <v>779.71</v>
          </cell>
        </row>
        <row r="395">
          <cell r="A395">
            <v>7131920254</v>
          </cell>
          <cell r="B395" t="str">
            <v>TPN Switches 63 Amps.</v>
          </cell>
          <cell r="C395" t="str">
            <v>Each</v>
          </cell>
          <cell r="D395">
            <v>1872.24</v>
          </cell>
        </row>
        <row r="396">
          <cell r="A396">
            <v>7131920256</v>
          </cell>
          <cell r="B396" t="str">
            <v>TPN Switches 100 Amps.</v>
          </cell>
          <cell r="C396" t="str">
            <v>Each</v>
          </cell>
          <cell r="D396">
            <v>3621.51</v>
          </cell>
        </row>
        <row r="397">
          <cell r="A397">
            <v>7131920258</v>
          </cell>
          <cell r="B397" t="str">
            <v>TPN Switches 200 Amps.</v>
          </cell>
          <cell r="C397" t="str">
            <v>Each</v>
          </cell>
          <cell r="D397">
            <v>5084.2</v>
          </cell>
        </row>
        <row r="398">
          <cell r="A398">
            <v>7131920259</v>
          </cell>
          <cell r="B398" t="str">
            <v>TPN Switches 300 Amps.</v>
          </cell>
          <cell r="C398" t="str">
            <v>Each</v>
          </cell>
          <cell r="D398">
            <v>6897.94</v>
          </cell>
        </row>
        <row r="399">
          <cell r="A399">
            <v>7131920260</v>
          </cell>
          <cell r="B399" t="str">
            <v>TPN Switches 400 Amps.</v>
          </cell>
          <cell r="C399" t="str">
            <v>Each</v>
          </cell>
          <cell r="D399">
            <v>10419.129999999999</v>
          </cell>
        </row>
        <row r="400">
          <cell r="A400">
            <v>7131930109</v>
          </cell>
          <cell r="B400" t="str">
            <v>33 kV ; 600 Amps with earth switch.</v>
          </cell>
          <cell r="C400" t="str">
            <v>Each</v>
          </cell>
        </row>
        <row r="401">
          <cell r="A401">
            <v>7131930221</v>
          </cell>
          <cell r="B401" t="str">
            <v>11 kV Porcelain A.B. Switch</v>
          </cell>
          <cell r="C401" t="str">
            <v>Each</v>
          </cell>
          <cell r="D401">
            <v>8496</v>
          </cell>
        </row>
        <row r="402">
          <cell r="A402">
            <v>7131930321</v>
          </cell>
          <cell r="B402" t="str">
            <v>33 kV Porcelain A.B. Switch</v>
          </cell>
          <cell r="C402" t="str">
            <v>Each</v>
          </cell>
          <cell r="D402">
            <v>18863.48</v>
          </cell>
        </row>
        <row r="403">
          <cell r="A403">
            <v>7131930412</v>
          </cell>
          <cell r="B403" t="str">
            <v>11 kV Porcelain D.O. Fuse unit</v>
          </cell>
          <cell r="C403" t="str">
            <v>Each</v>
          </cell>
          <cell r="D403">
            <v>1177.8800000000001</v>
          </cell>
        </row>
        <row r="404">
          <cell r="A404">
            <v>7131930415</v>
          </cell>
          <cell r="B404" t="str">
            <v>33 kV Porcelain D.O. Fuse unit</v>
          </cell>
          <cell r="C404" t="str">
            <v>Each</v>
          </cell>
          <cell r="D404">
            <v>2886.87</v>
          </cell>
        </row>
        <row r="405">
          <cell r="A405">
            <v>7131930663</v>
          </cell>
          <cell r="B405" t="str">
            <v>11 kV ; 600 Amps.</v>
          </cell>
          <cell r="C405" t="str">
            <v>Each</v>
          </cell>
          <cell r="D405">
            <v>23345.09</v>
          </cell>
        </row>
        <row r="406">
          <cell r="A406">
            <v>7131930752</v>
          </cell>
          <cell r="B406" t="str">
            <v>33 kV ; 600 Amps without earth switch.</v>
          </cell>
          <cell r="C406" t="str">
            <v>Each</v>
          </cell>
          <cell r="D406">
            <v>40401.22</v>
          </cell>
        </row>
        <row r="407">
          <cell r="A407">
            <v>7131931091</v>
          </cell>
          <cell r="B407" t="str">
            <v>11 kV, 400 Amp, Off Load Isolator with earth switch and mounting GI structure</v>
          </cell>
          <cell r="C407" t="str">
            <v>Set</v>
          </cell>
          <cell r="D407">
            <v>28693.62</v>
          </cell>
        </row>
        <row r="408">
          <cell r="A408">
            <v>7131931095</v>
          </cell>
          <cell r="B408" t="str">
            <v>Mounting GI structure for above isolator</v>
          </cell>
          <cell r="C408" t="str">
            <v>Set</v>
          </cell>
          <cell r="D408">
            <v>14679.61</v>
          </cell>
        </row>
        <row r="409">
          <cell r="A409">
            <v>7131940602</v>
          </cell>
          <cell r="B409" t="str">
            <v>MCCB 100 Amps. (10 kA TP)</v>
          </cell>
          <cell r="C409" t="str">
            <v>Each</v>
          </cell>
          <cell r="D409">
            <v>2502.5700000000002</v>
          </cell>
        </row>
        <row r="410">
          <cell r="A410">
            <v>7131940610</v>
          </cell>
          <cell r="B410" t="str">
            <v>MCCB 300 Amps. (35 kA TP)</v>
          </cell>
          <cell r="C410" t="str">
            <v>Each</v>
          </cell>
          <cell r="D410">
            <v>23774.42</v>
          </cell>
        </row>
        <row r="411">
          <cell r="A411">
            <v>7131940612</v>
          </cell>
          <cell r="B411" t="str">
            <v>MCCB 450 TO 500 Amps. (35 kA TP)</v>
          </cell>
          <cell r="C411" t="str">
            <v>Each</v>
          </cell>
          <cell r="D411">
            <v>23774.42</v>
          </cell>
        </row>
        <row r="412">
          <cell r="A412">
            <v>7131940871</v>
          </cell>
          <cell r="B412" t="str">
            <v>Indoor Type Automatic Control Unit along with APFC Relay</v>
          </cell>
          <cell r="C412" t="str">
            <v>No.</v>
          </cell>
          <cell r="D412">
            <v>48181.89</v>
          </cell>
        </row>
        <row r="413">
          <cell r="A413">
            <v>7131941762</v>
          </cell>
          <cell r="B413" t="str">
            <v>11 kV VCB without control panel &amp; CT's.</v>
          </cell>
          <cell r="C413" t="str">
            <v>Each</v>
          </cell>
          <cell r="D413">
            <v>119502.62</v>
          </cell>
        </row>
        <row r="414">
          <cell r="A414">
            <v>7131943380</v>
          </cell>
          <cell r="B414" t="str">
            <v>33 kV VCB without control panel &amp; CT's.</v>
          </cell>
          <cell r="C414" t="str">
            <v>Each</v>
          </cell>
          <cell r="D414">
            <v>244236.87</v>
          </cell>
        </row>
        <row r="415">
          <cell r="A415">
            <v>7131950010</v>
          </cell>
          <cell r="B415" t="str">
            <v>Distribution box 1 ph. 9 connectors along with 2 Nos. Steel Strap &amp; Buckles.</v>
          </cell>
          <cell r="C415" t="str">
            <v>Each</v>
          </cell>
          <cell r="D415">
            <v>1022.07</v>
          </cell>
        </row>
        <row r="416">
          <cell r="A416">
            <v>7131950012</v>
          </cell>
          <cell r="B416" t="str">
            <v>Distribution box 3 phase 5 connectors along with 2 Nos. Steel Strap &amp; Buckles.</v>
          </cell>
          <cell r="C416" t="str">
            <v>Each</v>
          </cell>
          <cell r="D416">
            <v>1231.19</v>
          </cell>
        </row>
        <row r="417">
          <cell r="A417">
            <v>7131950015</v>
          </cell>
          <cell r="B417" t="str">
            <v>L.T.Distribution Box for 500 kVA X'mer (800 A, isolator &amp; 12 SP MCCB of 150 A)</v>
          </cell>
          <cell r="C417" t="str">
            <v>Each</v>
          </cell>
          <cell r="D417">
            <v>42226.35</v>
          </cell>
        </row>
        <row r="418">
          <cell r="A418">
            <v>7131950016</v>
          </cell>
          <cell r="B418" t="str">
            <v>11 kV Sectionalizer.</v>
          </cell>
          <cell r="C418" t="str">
            <v>Each</v>
          </cell>
          <cell r="D418">
            <v>362271.33</v>
          </cell>
        </row>
        <row r="419">
          <cell r="A419">
            <v>7131950065</v>
          </cell>
          <cell r="B419" t="str">
            <v>L.T. Distribution Box for 63 kVA X'mer (200 A, isolator &amp; 6 SP MCCB of 100 A)</v>
          </cell>
          <cell r="C419" t="str">
            <v>Each</v>
          </cell>
          <cell r="D419">
            <v>15779.98</v>
          </cell>
        </row>
        <row r="420">
          <cell r="A420">
            <v>7131950105</v>
          </cell>
          <cell r="B420" t="str">
            <v>L.T. Distribution Box for 100 kVA X'mer (200 A, isolator &amp; 6 SP MCCB of 200 A)</v>
          </cell>
          <cell r="C420" t="str">
            <v>Each</v>
          </cell>
          <cell r="D420">
            <v>19725.8</v>
          </cell>
        </row>
        <row r="421">
          <cell r="A421">
            <v>7131950200</v>
          </cell>
          <cell r="B421" t="str">
            <v>L.T. Distribution Box for 200 kVA X'mer (400 A, isolator &amp; 6 SP MCCB of 120A)</v>
          </cell>
          <cell r="C421" t="str">
            <v>Each</v>
          </cell>
          <cell r="D421">
            <v>39449.949999999997</v>
          </cell>
        </row>
        <row r="422">
          <cell r="A422">
            <v>7131950207</v>
          </cell>
          <cell r="B422" t="str">
            <v>L.T. Distribution Box for 315 kVA X'mer (600 A, isolator &amp; 9 SP MCCB of 160A)</v>
          </cell>
          <cell r="C422" t="str">
            <v>Each</v>
          </cell>
          <cell r="D422">
            <v>33850.449999999997</v>
          </cell>
        </row>
        <row r="423">
          <cell r="A423">
            <v>7131950208</v>
          </cell>
          <cell r="B423" t="str">
            <v>SMC LT Distribution Box for 100 kVA Distribution Transformer</v>
          </cell>
          <cell r="C423" t="str">
            <v>Each</v>
          </cell>
          <cell r="D423">
            <v>19116</v>
          </cell>
        </row>
        <row r="424">
          <cell r="A424">
            <v>7131950209</v>
          </cell>
          <cell r="B424" t="str">
            <v>SMC LT Distribution Box for 315 kVA Distribution Transformer</v>
          </cell>
          <cell r="C424" t="str">
            <v>Each</v>
          </cell>
          <cell r="D424">
            <v>32804</v>
          </cell>
        </row>
        <row r="425">
          <cell r="A425">
            <v>7131960006</v>
          </cell>
          <cell r="B425" t="str">
            <v>33 kV feeder control panel (Static Relays).</v>
          </cell>
          <cell r="C425" t="str">
            <v>Each</v>
          </cell>
          <cell r="D425">
            <v>27059.11</v>
          </cell>
        </row>
        <row r="426">
          <cell r="A426">
            <v>7131960007</v>
          </cell>
          <cell r="B426" t="str">
            <v>33 kV Transformer Control Panel (Static Relays)</v>
          </cell>
          <cell r="C426" t="str">
            <v>Each</v>
          </cell>
          <cell r="D426">
            <v>29738.19</v>
          </cell>
        </row>
        <row r="427">
          <cell r="A427">
            <v>7131960008</v>
          </cell>
          <cell r="B427" t="str">
            <v>Feeder Control (Static Relays)</v>
          </cell>
          <cell r="C427" t="str">
            <v>Each</v>
          </cell>
          <cell r="D427">
            <v>26777.87</v>
          </cell>
        </row>
        <row r="428">
          <cell r="A428">
            <v>7131960009</v>
          </cell>
          <cell r="B428" t="str">
            <v>Transformer Control (Static Relays)</v>
          </cell>
          <cell r="C428" t="str">
            <v>Each</v>
          </cell>
          <cell r="D428">
            <v>28033.32</v>
          </cell>
        </row>
        <row r="429">
          <cell r="A429">
            <v>7131960010</v>
          </cell>
          <cell r="B429" t="str">
            <v>11 kV Control &amp; Relay Panel for Capacitor Bank</v>
          </cell>
          <cell r="C429" t="str">
            <v>Each</v>
          </cell>
          <cell r="D429">
            <v>86141.15</v>
          </cell>
        </row>
        <row r="430">
          <cell r="A430">
            <v>7131960520</v>
          </cell>
          <cell r="B430" t="str">
            <v>2 Feeder Control (Static Relays)</v>
          </cell>
          <cell r="C430" t="str">
            <v>Each</v>
          </cell>
          <cell r="D430">
            <v>40103.54</v>
          </cell>
        </row>
        <row r="431">
          <cell r="A431">
            <v>7131960522</v>
          </cell>
          <cell r="B431" t="str">
            <v>1 Transformer+1 Feeder (Static Relays)</v>
          </cell>
          <cell r="C431" t="str">
            <v>Each</v>
          </cell>
          <cell r="D431">
            <v>40103.54</v>
          </cell>
        </row>
        <row r="432">
          <cell r="A432">
            <v>7131960524</v>
          </cell>
          <cell r="B432" t="str">
            <v>1 Feeder + 1 Transformer (Static Relays)</v>
          </cell>
          <cell r="C432" t="str">
            <v>Each</v>
          </cell>
          <cell r="D432">
            <v>40103.54</v>
          </cell>
        </row>
        <row r="433">
          <cell r="A433">
            <v>7132002234</v>
          </cell>
          <cell r="B433" t="str">
            <v>Allen keys set of 9 Pcs.(1.5mm; 2mm; 2.5mm; 3mm; 4mm; 5mm; 6mm; 8mm; 10mm) Black finish, box packing</v>
          </cell>
          <cell r="C433" t="str">
            <v>Nos.</v>
          </cell>
          <cell r="D433">
            <v>213.94</v>
          </cell>
        </row>
        <row r="434">
          <cell r="A434">
            <v>7132004003</v>
          </cell>
          <cell r="B434" t="str">
            <v>Hack saw frames + B185</v>
          </cell>
          <cell r="C434" t="str">
            <v>Nos.</v>
          </cell>
          <cell r="D434">
            <v>138</v>
          </cell>
        </row>
        <row r="435">
          <cell r="A435">
            <v>7132004004</v>
          </cell>
          <cell r="B435" t="str">
            <v>Hack saw blade 300x12.5 mm</v>
          </cell>
          <cell r="C435" t="str">
            <v>Nos.</v>
          </cell>
          <cell r="D435">
            <v>11.59</v>
          </cell>
        </row>
        <row r="436">
          <cell r="A436">
            <v>7132011171</v>
          </cell>
          <cell r="B436" t="str">
            <v>Cable Cutter</v>
          </cell>
          <cell r="C436" t="str">
            <v>Nos.</v>
          </cell>
          <cell r="D436">
            <v>508.77</v>
          </cell>
        </row>
        <row r="437">
          <cell r="A437">
            <v>7132013331</v>
          </cell>
          <cell r="B437" t="str">
            <v>Discharge Rod</v>
          </cell>
          <cell r="C437" t="str">
            <v>Nos.</v>
          </cell>
          <cell r="D437">
            <v>492.85</v>
          </cell>
        </row>
        <row r="438">
          <cell r="A438">
            <v>7132014014</v>
          </cell>
          <cell r="B438" t="str">
            <v>Portable drilling machine</v>
          </cell>
          <cell r="C438" t="str">
            <v>Nos.</v>
          </cell>
          <cell r="D438">
            <v>3131.08</v>
          </cell>
        </row>
        <row r="439">
          <cell r="A439">
            <v>7132028159</v>
          </cell>
          <cell r="B439" t="str">
            <v>Hammer 8 Lbs (3629 gm)</v>
          </cell>
          <cell r="C439" t="str">
            <v>Nos.</v>
          </cell>
          <cell r="D439">
            <v>1146.9000000000001</v>
          </cell>
        </row>
        <row r="440">
          <cell r="A440">
            <v>7132028160</v>
          </cell>
          <cell r="B440" t="str">
            <v>Hammer 2 Lbs (907 gm.)</v>
          </cell>
          <cell r="C440" t="str">
            <v>Nos.</v>
          </cell>
          <cell r="D440">
            <v>354.86</v>
          </cell>
        </row>
        <row r="441">
          <cell r="A441">
            <v>7132061858</v>
          </cell>
          <cell r="B441" t="str">
            <v>Combination Plier / Cutting Plier</v>
          </cell>
          <cell r="C441" t="str">
            <v>Nos.</v>
          </cell>
          <cell r="D441">
            <v>236.9</v>
          </cell>
        </row>
        <row r="442">
          <cell r="A442">
            <v>7132072006</v>
          </cell>
          <cell r="B442" t="str">
            <v>Screw driver 250 mm</v>
          </cell>
          <cell r="C442" t="str">
            <v>Nos.</v>
          </cell>
          <cell r="D442">
            <v>76.150000000000006</v>
          </cell>
        </row>
        <row r="443">
          <cell r="A443">
            <v>7132072007</v>
          </cell>
          <cell r="B443" t="str">
            <v>Screw driver 200 mm</v>
          </cell>
          <cell r="C443" t="str">
            <v>Nos.</v>
          </cell>
          <cell r="D443">
            <v>71.319999999999993</v>
          </cell>
        </row>
        <row r="444">
          <cell r="A444">
            <v>7132072008</v>
          </cell>
          <cell r="B444" t="str">
            <v>Screw driver 150 mm</v>
          </cell>
          <cell r="C444" t="str">
            <v>Nos.</v>
          </cell>
          <cell r="D444">
            <v>66.48</v>
          </cell>
        </row>
        <row r="445">
          <cell r="A445">
            <v>7132072522</v>
          </cell>
          <cell r="B445" t="str">
            <v xml:space="preserve">Screw driver Set </v>
          </cell>
          <cell r="C445" t="str">
            <v>Nos.</v>
          </cell>
        </row>
        <row r="446">
          <cell r="A446">
            <v>7132074032</v>
          </cell>
          <cell r="B446" t="str">
            <v>Ring Spanners  (6x7,8x9, 10x11,12x13,14x15,16x17,18x19, 20x22x,21x23,24x27,25x28,30x32)</v>
          </cell>
          <cell r="C446" t="str">
            <v>Set.</v>
          </cell>
          <cell r="D446">
            <v>1658.36</v>
          </cell>
        </row>
        <row r="447">
          <cell r="A447">
            <v>7132074033</v>
          </cell>
          <cell r="B447" t="str">
            <v xml:space="preserve">Tube Spanners </v>
          </cell>
          <cell r="C447" t="str">
            <v>Set.</v>
          </cell>
          <cell r="D447">
            <v>685.34</v>
          </cell>
        </row>
        <row r="448">
          <cell r="A448">
            <v>7132074034</v>
          </cell>
          <cell r="B448" t="str">
            <v>Double end spanner (6x7,8x9, 10x11,12x13,14x15,16x17,18x19, 20x22x,21x23,24x27,25x28,30x32)</v>
          </cell>
          <cell r="C448" t="str">
            <v>Set.</v>
          </cell>
          <cell r="D448">
            <v>784.45</v>
          </cell>
        </row>
        <row r="449">
          <cell r="A449">
            <v>7132074035</v>
          </cell>
          <cell r="B449" t="str">
            <v xml:space="preserve">Adjustable Screw Spanner 12 inches </v>
          </cell>
          <cell r="C449" t="str">
            <v>Nos.</v>
          </cell>
          <cell r="D449">
            <v>508.86</v>
          </cell>
        </row>
        <row r="450">
          <cell r="A450">
            <v>7132074036</v>
          </cell>
          <cell r="B450" t="str">
            <v>Box spanners (of size 32Af, 27A/F, 30 A/F &amp; tommy Bar)</v>
          </cell>
          <cell r="C450" t="str">
            <v>Set.</v>
          </cell>
          <cell r="D450">
            <v>1510.89</v>
          </cell>
        </row>
        <row r="451">
          <cell r="A451">
            <v>7132088614</v>
          </cell>
          <cell r="B451" t="str">
            <v>Pipe Wrench 24 inches size</v>
          </cell>
          <cell r="C451" t="str">
            <v>Nos.</v>
          </cell>
          <cell r="D451">
            <v>1259.3900000000001</v>
          </cell>
        </row>
        <row r="452">
          <cell r="A452">
            <v>7132088615</v>
          </cell>
          <cell r="B452" t="str">
            <v>Pipe Wrench 18 inches size</v>
          </cell>
          <cell r="C452" t="str">
            <v>Nos.</v>
          </cell>
          <cell r="D452">
            <v>691.16</v>
          </cell>
        </row>
        <row r="453">
          <cell r="A453">
            <v>7132200014</v>
          </cell>
          <cell r="B453" t="str">
            <v>1089 kVAR, 12.1 kV, 3-phase 50 Hz Outdoor type Capacitor bank having step as 363 kVAR + 726 kVAR 12.1 KV. Bank shall be complete with Capacitor units of 121 kVAR at 6.98 KV, including allied material such as suitable size of Aluminium busbars, Pin / Post insulators, Expulsion fuses, Cable Jointing Kit, Nuts &amp; Bolts etc.</v>
          </cell>
          <cell r="C453" t="str">
            <v>Each</v>
          </cell>
          <cell r="D453">
            <v>145864.88</v>
          </cell>
        </row>
        <row r="454">
          <cell r="A454">
            <v>7132200812</v>
          </cell>
          <cell r="B454" t="str">
            <v xml:space="preserve">  5 kVAR</v>
          </cell>
          <cell r="C454" t="str">
            <v>Each</v>
          </cell>
          <cell r="D454">
            <v>1611.53</v>
          </cell>
        </row>
        <row r="455">
          <cell r="A455">
            <v>7132200813</v>
          </cell>
          <cell r="B455" t="str">
            <v>10 kVAR</v>
          </cell>
          <cell r="C455" t="str">
            <v>Each</v>
          </cell>
          <cell r="D455">
            <v>3222.06</v>
          </cell>
        </row>
        <row r="456">
          <cell r="A456">
            <v>7132200814</v>
          </cell>
          <cell r="B456" t="str">
            <v>12 kVAR</v>
          </cell>
          <cell r="C456" t="str">
            <v>Each</v>
          </cell>
          <cell r="D456">
            <v>3871.51</v>
          </cell>
        </row>
        <row r="457">
          <cell r="A457">
            <v>7132200815</v>
          </cell>
          <cell r="B457" t="str">
            <v>20 kVAR</v>
          </cell>
          <cell r="C457" t="str">
            <v>Each</v>
          </cell>
          <cell r="D457">
            <v>6424.94</v>
          </cell>
        </row>
        <row r="458">
          <cell r="A458">
            <v>7132200826</v>
          </cell>
          <cell r="B458" t="str">
            <v>1815 kVAR 12.1 kV 3-phase 50 Hz Outdoor type Capacitor bank having step as 363 kvar+726 kvar+726 Kvar 12.1 kv Bank shall be complete with capacitor units of 121 kVAr at 6.98 kV including allied materials such as suitable size of aluminium busbars, pin/post insulators, expulsion fuses, cable jointing kit, nuts &amp; bolts etc.</v>
          </cell>
          <cell r="C458" t="str">
            <v>Each</v>
          </cell>
          <cell r="D458">
            <v>192879.89</v>
          </cell>
        </row>
        <row r="459">
          <cell r="A459">
            <v>7132210007</v>
          </cell>
          <cell r="B459" t="str">
            <v xml:space="preserve">16 kVA (4 Star) Aluminium Wound </v>
          </cell>
          <cell r="C459" t="str">
            <v>Each</v>
          </cell>
        </row>
        <row r="460">
          <cell r="A460">
            <v>7132210008</v>
          </cell>
          <cell r="B460" t="str">
            <v xml:space="preserve">25 kVA (4 Star) Aluminium Wound </v>
          </cell>
          <cell r="C460" t="str">
            <v>Each</v>
          </cell>
        </row>
        <row r="461">
          <cell r="A461">
            <v>7132210009</v>
          </cell>
          <cell r="B461" t="str">
            <v xml:space="preserve">63 kVA (4 Star) Aluminium Wound </v>
          </cell>
          <cell r="C461" t="str">
            <v>Each</v>
          </cell>
        </row>
        <row r="462">
          <cell r="A462">
            <v>7132210010</v>
          </cell>
          <cell r="B462" t="str">
            <v xml:space="preserve">100 kVA (4 Star) Aluminium Wound </v>
          </cell>
          <cell r="C462" t="str">
            <v>Each</v>
          </cell>
        </row>
        <row r="463">
          <cell r="A463">
            <v>7132210011</v>
          </cell>
          <cell r="B463" t="str">
            <v xml:space="preserve">200 kVA (4 Star) Aluminium Wound </v>
          </cell>
          <cell r="C463" t="str">
            <v>Each</v>
          </cell>
        </row>
        <row r="464">
          <cell r="A464">
            <v>7132210012</v>
          </cell>
          <cell r="B464" t="str">
            <v>315 kVA (CEA Design) Copper wound ISI Marked, 11/0.433 kV Distribution Transformer having energy efficiency level '2'</v>
          </cell>
          <cell r="C464" t="str">
            <v>Each</v>
          </cell>
        </row>
        <row r="465">
          <cell r="A465">
            <v>7132210015</v>
          </cell>
          <cell r="B465" t="str">
            <v>500 kVA [CEA Design] Copper Wound ISI Marked, 11/0.433 kV Distribution Transformer having energy efficiency level '2'</v>
          </cell>
          <cell r="C465" t="str">
            <v>Each</v>
          </cell>
        </row>
        <row r="466">
          <cell r="A466">
            <v>7132210106</v>
          </cell>
          <cell r="B466" t="str">
            <v>0.2% Reactor suitable for 363 kVAR step</v>
          </cell>
          <cell r="C466" t="str">
            <v>Set</v>
          </cell>
          <cell r="D466">
            <v>7083.36</v>
          </cell>
        </row>
        <row r="467">
          <cell r="A467">
            <v>7132210108</v>
          </cell>
          <cell r="B467" t="str">
            <v>0.2% Reactor suitable for 726 kVAR step</v>
          </cell>
          <cell r="C467" t="str">
            <v>Set</v>
          </cell>
          <cell r="D467">
            <v>8647.51</v>
          </cell>
        </row>
        <row r="468">
          <cell r="A468">
            <v>7132210215</v>
          </cell>
          <cell r="B468" t="str">
            <v>50 kVA (Copper winding)</v>
          </cell>
          <cell r="C468" t="str">
            <v>Each</v>
          </cell>
          <cell r="D468">
            <v>136597.53</v>
          </cell>
        </row>
        <row r="469">
          <cell r="A469">
            <v>7132220091</v>
          </cell>
          <cell r="B469" t="str">
            <v>Power Transformer 1600 kVA</v>
          </cell>
          <cell r="C469" t="str">
            <v>Each</v>
          </cell>
          <cell r="D469">
            <v>805738.17</v>
          </cell>
        </row>
        <row r="470">
          <cell r="A470">
            <v>7132220095</v>
          </cell>
          <cell r="B470" t="str">
            <v xml:space="preserve">Power Transformer 3150 kVA </v>
          </cell>
          <cell r="C470" t="str">
            <v>Each</v>
          </cell>
          <cell r="D470">
            <v>2393149.15</v>
          </cell>
        </row>
        <row r="471">
          <cell r="A471">
            <v>7132220097</v>
          </cell>
          <cell r="B471" t="str">
            <v xml:space="preserve">Power Transformer 5000 kVA </v>
          </cell>
          <cell r="C471" t="str">
            <v>Each</v>
          </cell>
          <cell r="D471">
            <v>3379006.13</v>
          </cell>
        </row>
        <row r="472">
          <cell r="A472">
            <v>7132230015</v>
          </cell>
          <cell r="B472" t="str">
            <v>Indoor Type 33 kV Metering Cubical CTPT Unit 100 /5A</v>
          </cell>
          <cell r="C472" t="str">
            <v>Each</v>
          </cell>
          <cell r="D472">
            <v>237215.35999999999</v>
          </cell>
        </row>
        <row r="473">
          <cell r="A473">
            <v>7132230016</v>
          </cell>
          <cell r="B473" t="str">
            <v>L.T.C.T. 100/5 Amps.</v>
          </cell>
          <cell r="C473" t="str">
            <v>Each</v>
          </cell>
          <cell r="D473">
            <v>356.08</v>
          </cell>
        </row>
        <row r="474">
          <cell r="A474">
            <v>7132230017</v>
          </cell>
          <cell r="B474" t="str">
            <v>Indoor Type 33 kV Metering Cubical CTPT Unit 50/5 A</v>
          </cell>
          <cell r="C474" t="str">
            <v>Each</v>
          </cell>
          <cell r="D474">
            <v>218950.07</v>
          </cell>
        </row>
        <row r="475">
          <cell r="A475">
            <v>7132230019</v>
          </cell>
          <cell r="B475" t="str">
            <v>L.T.C.T. 200/5 Amps.</v>
          </cell>
          <cell r="C475" t="str">
            <v>Each</v>
          </cell>
          <cell r="D475">
            <v>356.08</v>
          </cell>
        </row>
        <row r="476">
          <cell r="A476">
            <v>7132230021</v>
          </cell>
          <cell r="B476" t="str">
            <v>L.T.C.T. 300/5 Amps.</v>
          </cell>
          <cell r="C476" t="str">
            <v>Each</v>
          </cell>
          <cell r="D476">
            <v>285.08999999999997</v>
          </cell>
        </row>
        <row r="477">
          <cell r="A477">
            <v>7132230024</v>
          </cell>
          <cell r="B477" t="str">
            <v>L.T.C.T. 500/5 Amps.</v>
          </cell>
          <cell r="C477" t="str">
            <v>Each</v>
          </cell>
          <cell r="D477">
            <v>285.08999999999997</v>
          </cell>
        </row>
        <row r="478">
          <cell r="A478">
            <v>7132230039</v>
          </cell>
          <cell r="B478" t="str">
            <v>220 kV C.T. 800-400/1-1A</v>
          </cell>
          <cell r="C478" t="str">
            <v>No.</v>
          </cell>
          <cell r="D478">
            <v>487901.14</v>
          </cell>
        </row>
        <row r="479">
          <cell r="A479">
            <v>7132230043</v>
          </cell>
          <cell r="B479" t="str">
            <v xml:space="preserve">33 kV CT's (400-200/5) Amps. Oil filled </v>
          </cell>
          <cell r="C479" t="str">
            <v>Each</v>
          </cell>
          <cell r="D479">
            <v>25179.73</v>
          </cell>
        </row>
        <row r="480">
          <cell r="A480">
            <v>7132230065</v>
          </cell>
          <cell r="B480" t="str">
            <v>132 kV C.T. 600-300/1-1A</v>
          </cell>
          <cell r="C480" t="str">
            <v>No.</v>
          </cell>
          <cell r="D480">
            <v>327045.53999999998</v>
          </cell>
        </row>
        <row r="481">
          <cell r="A481">
            <v>7132230075</v>
          </cell>
          <cell r="B481" t="str">
            <v>132 kV C.T. 150-75/1-1A</v>
          </cell>
          <cell r="C481" t="str">
            <v>No.</v>
          </cell>
          <cell r="D481">
            <v>373395.01</v>
          </cell>
        </row>
        <row r="482">
          <cell r="A482">
            <v>7132230076</v>
          </cell>
          <cell r="B482" t="str">
            <v>220 kV C.T. 150-75/1-1A</v>
          </cell>
          <cell r="C482" t="str">
            <v>No.</v>
          </cell>
          <cell r="D482">
            <v>822690.98</v>
          </cell>
        </row>
        <row r="483">
          <cell r="A483">
            <v>7132230077</v>
          </cell>
          <cell r="B483" t="str">
            <v>220 kV C.T. 300-150/1-1A</v>
          </cell>
          <cell r="C483" t="str">
            <v>No.</v>
          </cell>
          <cell r="D483">
            <v>538433.72</v>
          </cell>
        </row>
        <row r="484">
          <cell r="A484">
            <v>7132230078</v>
          </cell>
          <cell r="B484" t="str">
            <v>220 kV C.T. 600-300/1-1A</v>
          </cell>
          <cell r="C484" t="str">
            <v>No.</v>
          </cell>
          <cell r="D484">
            <v>498097.94</v>
          </cell>
        </row>
        <row r="485">
          <cell r="A485">
            <v>7132230088</v>
          </cell>
          <cell r="B485" t="str">
            <v>11 kV CTPT Unit 400-200/5 A</v>
          </cell>
          <cell r="C485" t="str">
            <v>Each</v>
          </cell>
          <cell r="D485">
            <v>38077.08</v>
          </cell>
        </row>
        <row r="486">
          <cell r="A486">
            <v>7132230089</v>
          </cell>
          <cell r="B486" t="str">
            <v>33 kV CTPT Unit 300-150/5 A</v>
          </cell>
          <cell r="C486" t="str">
            <v>Each</v>
          </cell>
          <cell r="D486">
            <v>86339.7</v>
          </cell>
        </row>
        <row r="487">
          <cell r="A487">
            <v>7132230185</v>
          </cell>
          <cell r="B487" t="str">
            <v>11 kV C.T. 200-100/5 Amps.</v>
          </cell>
          <cell r="C487" t="str">
            <v>Each</v>
          </cell>
          <cell r="D487">
            <v>13709.83</v>
          </cell>
        </row>
        <row r="488">
          <cell r="A488">
            <v>7132230188</v>
          </cell>
          <cell r="B488" t="str">
            <v>11 kV C.T. 300-150/5 Amps.</v>
          </cell>
          <cell r="C488" t="str">
            <v>Each</v>
          </cell>
          <cell r="D488">
            <v>13447.4</v>
          </cell>
        </row>
        <row r="489">
          <cell r="A489">
            <v>7132230263</v>
          </cell>
          <cell r="B489" t="str">
            <v>33 kV CT's (300-150/5) Amps oil filled</v>
          </cell>
          <cell r="C489" t="str">
            <v>Each</v>
          </cell>
          <cell r="D489">
            <v>26176.89</v>
          </cell>
        </row>
        <row r="490">
          <cell r="A490">
            <v>7132230265</v>
          </cell>
          <cell r="B490" t="str">
            <v>33 kV CT's (200-100/5-5) Amps oil filled</v>
          </cell>
          <cell r="C490" t="str">
            <v>Each</v>
          </cell>
          <cell r="D490">
            <v>19689.900000000001</v>
          </cell>
        </row>
        <row r="491">
          <cell r="A491">
            <v>7132230304</v>
          </cell>
          <cell r="B491" t="str">
            <v>33 kV CT's  (100-50/5) Amps. oil filled</v>
          </cell>
          <cell r="C491" t="str">
            <v>Each</v>
          </cell>
        </row>
        <row r="492">
          <cell r="A492">
            <v>7132230330</v>
          </cell>
          <cell r="B492" t="str">
            <v>132 kV C.T. 100-50/1-1A</v>
          </cell>
          <cell r="C492" t="str">
            <v>No.</v>
          </cell>
          <cell r="D492">
            <v>375737.03</v>
          </cell>
        </row>
        <row r="493">
          <cell r="A493">
            <v>7132230332</v>
          </cell>
          <cell r="B493" t="str">
            <v>132 kV C.T. 200-100/1-1A</v>
          </cell>
          <cell r="C493" t="str">
            <v>No.</v>
          </cell>
          <cell r="D493">
            <v>349648.82</v>
          </cell>
        </row>
        <row r="494">
          <cell r="A494">
            <v>7132230336</v>
          </cell>
          <cell r="B494" t="str">
            <v>132 kV C.T. 300-150/1-1A</v>
          </cell>
          <cell r="C494" t="str">
            <v>No.</v>
          </cell>
          <cell r="D494">
            <v>299323.84999999998</v>
          </cell>
        </row>
        <row r="495">
          <cell r="A495">
            <v>7132230394</v>
          </cell>
          <cell r="B495" t="str">
            <v>11 kV CTPT Unit 7.5/5 A</v>
          </cell>
          <cell r="C495" t="str">
            <v>Each</v>
          </cell>
        </row>
        <row r="496">
          <cell r="A496">
            <v>7132230395</v>
          </cell>
          <cell r="B496" t="str">
            <v>11 kV CTPT Unit 10/5 A</v>
          </cell>
          <cell r="C496" t="str">
            <v>Each</v>
          </cell>
          <cell r="D496">
            <v>34927.99</v>
          </cell>
        </row>
        <row r="497">
          <cell r="A497">
            <v>7132230396</v>
          </cell>
          <cell r="B497" t="str">
            <v>11 kV CTPT Unit 15/5 A</v>
          </cell>
          <cell r="C497" t="str">
            <v>Each</v>
          </cell>
        </row>
        <row r="498">
          <cell r="A498">
            <v>7132230399</v>
          </cell>
          <cell r="B498" t="str">
            <v>11 kV CTPT Unit 300-150/5 A</v>
          </cell>
          <cell r="C498" t="str">
            <v>Each</v>
          </cell>
          <cell r="D498">
            <v>38073.65</v>
          </cell>
        </row>
        <row r="499">
          <cell r="A499">
            <v>7132230401</v>
          </cell>
          <cell r="B499" t="str">
            <v>11 kV CTPT Unit 25/5 A</v>
          </cell>
          <cell r="C499" t="str">
            <v>Each</v>
          </cell>
          <cell r="D499">
            <v>34307.96</v>
          </cell>
        </row>
        <row r="500">
          <cell r="A500">
            <v>7132230406</v>
          </cell>
          <cell r="B500" t="str">
            <v>11 kV CTPT Unit 75/5 A</v>
          </cell>
          <cell r="C500" t="str">
            <v>Each</v>
          </cell>
        </row>
        <row r="501">
          <cell r="A501">
            <v>7132230412</v>
          </cell>
          <cell r="B501" t="str">
            <v>11 kV CTPT Unit 200-100/5 A</v>
          </cell>
          <cell r="C501" t="str">
            <v>Each</v>
          </cell>
          <cell r="D501">
            <v>37649.279999999999</v>
          </cell>
        </row>
        <row r="502">
          <cell r="A502">
            <v>7132230414</v>
          </cell>
          <cell r="B502" t="str">
            <v>11 kV CTPT Unit 50/5 A</v>
          </cell>
          <cell r="C502" t="str">
            <v>Each</v>
          </cell>
          <cell r="D502">
            <v>38836.49</v>
          </cell>
        </row>
        <row r="503">
          <cell r="A503">
            <v>7132230418</v>
          </cell>
          <cell r="B503" t="str">
            <v>33 kV CTPT Unit 20/5 A</v>
          </cell>
          <cell r="C503" t="str">
            <v>Each</v>
          </cell>
          <cell r="D503">
            <v>74048.2</v>
          </cell>
        </row>
        <row r="504">
          <cell r="A504">
            <v>7132230427</v>
          </cell>
          <cell r="B504" t="str">
            <v>33 kV CTPT Unit 200-100/5 A</v>
          </cell>
          <cell r="C504" t="str">
            <v>Each</v>
          </cell>
          <cell r="D504">
            <v>83038.2</v>
          </cell>
        </row>
        <row r="505">
          <cell r="A505">
            <v>7132230447</v>
          </cell>
          <cell r="B505" t="str">
            <v>33 kV CTPT Unit 5/5 A</v>
          </cell>
          <cell r="C505" t="str">
            <v>Each</v>
          </cell>
        </row>
        <row r="506">
          <cell r="A506">
            <v>7132230448</v>
          </cell>
          <cell r="B506" t="str">
            <v>33 kV CTPT Unit 10/5 A</v>
          </cell>
          <cell r="C506" t="str">
            <v>Each</v>
          </cell>
          <cell r="D506">
            <v>77768.42</v>
          </cell>
        </row>
        <row r="507">
          <cell r="A507">
            <v>7132230449</v>
          </cell>
          <cell r="B507" t="str">
            <v>33 kV CTPT Unit 30/5 A</v>
          </cell>
          <cell r="C507" t="str">
            <v>Each</v>
          </cell>
        </row>
        <row r="508">
          <cell r="A508">
            <v>7132230450</v>
          </cell>
          <cell r="B508" t="str">
            <v>33 kV CTPT Unit 50/5 A</v>
          </cell>
          <cell r="C508" t="str">
            <v>Each</v>
          </cell>
          <cell r="D508">
            <v>66731.77</v>
          </cell>
        </row>
        <row r="509">
          <cell r="A509">
            <v>7132230453</v>
          </cell>
          <cell r="B509" t="str">
            <v>33 kV CTPT Unit 100 /5A</v>
          </cell>
          <cell r="C509" t="str">
            <v>Each</v>
          </cell>
          <cell r="D509">
            <v>62503.51</v>
          </cell>
        </row>
        <row r="510">
          <cell r="A510">
            <v>7132230455</v>
          </cell>
          <cell r="B510" t="str">
            <v>33 kV CTPT Unit 200/5A</v>
          </cell>
          <cell r="C510" t="str">
            <v>Each</v>
          </cell>
          <cell r="D510">
            <v>63743.59</v>
          </cell>
        </row>
        <row r="511">
          <cell r="A511">
            <v>7132230457</v>
          </cell>
          <cell r="B511" t="str">
            <v>33 kV CTPT Unit 400-200/5 A</v>
          </cell>
          <cell r="C511" t="str">
            <v>Each</v>
          </cell>
          <cell r="D511">
            <v>85041.37</v>
          </cell>
        </row>
        <row r="512">
          <cell r="A512">
            <v>7132230471</v>
          </cell>
          <cell r="B512" t="str">
            <v xml:space="preserve">11 kV 3 PH Residual Voltage Transformer </v>
          </cell>
          <cell r="C512" t="str">
            <v>Each</v>
          </cell>
          <cell r="D512">
            <v>34386.839999999997</v>
          </cell>
        </row>
        <row r="513">
          <cell r="A513">
            <v>7132230473</v>
          </cell>
          <cell r="B513" t="str">
            <v>11 kV PT Station Type</v>
          </cell>
          <cell r="C513" t="str">
            <v>No.</v>
          </cell>
        </row>
        <row r="514">
          <cell r="A514">
            <v>7132230056</v>
          </cell>
          <cell r="B514" t="str">
            <v>11 kV Single Phase PT's (Oil filled)</v>
          </cell>
          <cell r="C514" t="str">
            <v>Each</v>
          </cell>
          <cell r="D514">
            <v>10323.86</v>
          </cell>
        </row>
        <row r="515">
          <cell r="A515">
            <v>7132230057</v>
          </cell>
          <cell r="B515" t="str">
            <v>33 kV Single Phase PT's (Oil filled)</v>
          </cell>
          <cell r="C515" t="str">
            <v>Each</v>
          </cell>
          <cell r="D515">
            <v>16566.349999999999</v>
          </cell>
        </row>
        <row r="516">
          <cell r="A516">
            <v>7132230501</v>
          </cell>
          <cell r="B516" t="str">
            <v>132 kV P.T.</v>
          </cell>
          <cell r="C516" t="str">
            <v>No.</v>
          </cell>
          <cell r="D516">
            <v>258404.98</v>
          </cell>
        </row>
        <row r="517">
          <cell r="A517">
            <v>7132230511</v>
          </cell>
          <cell r="B517" t="str">
            <v>220 kV P.T.</v>
          </cell>
          <cell r="C517" t="str">
            <v>No.</v>
          </cell>
          <cell r="D517">
            <v>526838.77</v>
          </cell>
        </row>
        <row r="518">
          <cell r="A518">
            <v>7132401672</v>
          </cell>
          <cell r="B518" t="str">
            <v>Small Steel Almirah 50''</v>
          </cell>
          <cell r="C518" t="str">
            <v>No.</v>
          </cell>
          <cell r="D518">
            <v>10030</v>
          </cell>
        </row>
        <row r="519">
          <cell r="A519">
            <v>7132404015</v>
          </cell>
          <cell r="B519" t="str">
            <v>Safety belts</v>
          </cell>
          <cell r="C519" t="str">
            <v>Nos.</v>
          </cell>
          <cell r="D519">
            <v>637</v>
          </cell>
        </row>
        <row r="520">
          <cell r="A520">
            <v>7132404016</v>
          </cell>
          <cell r="B520" t="str">
            <v>Safety helmets</v>
          </cell>
          <cell r="C520" t="str">
            <v>Nos.</v>
          </cell>
          <cell r="D520">
            <v>144.05000000000001</v>
          </cell>
        </row>
        <row r="521">
          <cell r="A521">
            <v>7132404366</v>
          </cell>
          <cell r="B521" t="str">
            <v xml:space="preserve">Battery </v>
          </cell>
          <cell r="C521" t="str">
            <v>No.</v>
          </cell>
          <cell r="D521">
            <v>55627.8</v>
          </cell>
        </row>
        <row r="522">
          <cell r="A522">
            <v>7132406022</v>
          </cell>
          <cell r="B522" t="str">
            <v>T.W. Meter Board, 300x300x75 mm, coated with varnish/SMC board</v>
          </cell>
          <cell r="C522" t="str">
            <v>Nos.</v>
          </cell>
          <cell r="D522">
            <v>151.91</v>
          </cell>
        </row>
        <row r="523">
          <cell r="A523">
            <v>7132406420</v>
          </cell>
          <cell r="B523" t="str">
            <v>Meter Box (GI Plain Sheet) for 3 Phase LT CT operated meter</v>
          </cell>
          <cell r="C523" t="str">
            <v>Each</v>
          </cell>
          <cell r="D523">
            <v>2662.68</v>
          </cell>
        </row>
        <row r="524">
          <cell r="A524">
            <v>7132406420</v>
          </cell>
          <cell r="B524" t="str">
            <v>Pilfer proof SMC/FRPP/PPO LTCT meter box</v>
          </cell>
          <cell r="C524" t="str">
            <v>Each</v>
          </cell>
          <cell r="D524">
            <v>3362.21</v>
          </cell>
        </row>
        <row r="525">
          <cell r="A525">
            <v>7132406425</v>
          </cell>
          <cell r="B525" t="str">
            <v>Universal Meter Box for HT meters.</v>
          </cell>
          <cell r="C525" t="str">
            <v>Each</v>
          </cell>
          <cell r="D525">
            <v>3232.14</v>
          </cell>
        </row>
        <row r="526">
          <cell r="A526">
            <v>7132406721</v>
          </cell>
          <cell r="B526" t="str">
            <v>CT operated electronic static meters with DLMS.</v>
          </cell>
          <cell r="C526" t="str">
            <v>Each</v>
          </cell>
          <cell r="D526">
            <v>2673.28</v>
          </cell>
        </row>
        <row r="527">
          <cell r="A527">
            <v>7132409830</v>
          </cell>
          <cell r="B527" t="str">
            <v xml:space="preserve">Office Chair cane seat &amp; back with full arms rest </v>
          </cell>
          <cell r="C527" t="str">
            <v>No.</v>
          </cell>
          <cell r="D527">
            <v>3776</v>
          </cell>
        </row>
        <row r="528">
          <cell r="A528">
            <v>7132411894</v>
          </cell>
          <cell r="B528" t="str">
            <v>Rubber Hand gloves 15 kV (Seamless)</v>
          </cell>
          <cell r="C528" t="str">
            <v>Pair</v>
          </cell>
          <cell r="D528">
            <v>551.38</v>
          </cell>
        </row>
        <row r="529">
          <cell r="A529">
            <v>7132421002</v>
          </cell>
          <cell r="B529" t="str">
            <v xml:space="preserve">Fire fighting equipments CO2 fire extinguisher of 2 Kg Capacity)  </v>
          </cell>
          <cell r="C529" t="str">
            <v>No</v>
          </cell>
          <cell r="D529">
            <v>5990.38</v>
          </cell>
        </row>
        <row r="530">
          <cell r="A530">
            <v>7132427634</v>
          </cell>
          <cell r="B530" t="str">
            <v>Rain Coats with Hoods</v>
          </cell>
          <cell r="C530" t="str">
            <v>Nos.</v>
          </cell>
          <cell r="D530">
            <v>757.71</v>
          </cell>
        </row>
        <row r="531">
          <cell r="A531">
            <v>7132427635</v>
          </cell>
          <cell r="B531" t="str">
            <v>Gum Boots</v>
          </cell>
          <cell r="C531" t="str">
            <v>Nos.</v>
          </cell>
          <cell r="D531">
            <v>510.12</v>
          </cell>
        </row>
        <row r="532">
          <cell r="A532">
            <v>7132438002</v>
          </cell>
          <cell r="B532" t="str">
            <v>Silica gel</v>
          </cell>
          <cell r="C532" t="str">
            <v>Kg</v>
          </cell>
          <cell r="D532">
            <v>188.56</v>
          </cell>
        </row>
        <row r="533">
          <cell r="A533">
            <v>7132444005</v>
          </cell>
          <cell r="B533" t="str">
            <v>Poly Carbonate seals for meter</v>
          </cell>
          <cell r="C533" t="str">
            <v>Each</v>
          </cell>
          <cell r="D533">
            <v>5.29</v>
          </cell>
        </row>
        <row r="534">
          <cell r="A534">
            <v>7132444007</v>
          </cell>
          <cell r="B534" t="str">
            <v>Grounding Sticks (Galvanised Earthing Rods 25 mm, 3 Mtr. long)</v>
          </cell>
          <cell r="C534" t="str">
            <v>Set.</v>
          </cell>
          <cell r="D534">
            <v>1035.21</v>
          </cell>
        </row>
        <row r="535">
          <cell r="A535">
            <v>7132448003</v>
          </cell>
          <cell r="B535" t="str">
            <v xml:space="preserve">Electrically insulated 11 kV mats infront of electrical control panel </v>
          </cell>
          <cell r="C535" t="str">
            <v>No</v>
          </cell>
          <cell r="D535">
            <v>4769.91</v>
          </cell>
        </row>
        <row r="536">
          <cell r="A536">
            <v>7132455002</v>
          </cell>
          <cell r="B536" t="str">
            <v>T.W. plate 300x300x25 mm with 20 mm dia holes at the corners and coated with two coats of varnish on one side/SMC board</v>
          </cell>
          <cell r="C536" t="str">
            <v>Nos.</v>
          </cell>
          <cell r="D536">
            <v>317.74</v>
          </cell>
        </row>
        <row r="537">
          <cell r="A537">
            <v>7132457798</v>
          </cell>
          <cell r="B537" t="str">
            <v xml:space="preserve">Transformer Oil In Barrel </v>
          </cell>
          <cell r="C537" t="str">
            <v>KL</v>
          </cell>
          <cell r="D537">
            <v>85255.47</v>
          </cell>
        </row>
        <row r="538">
          <cell r="A538">
            <v>7132457798</v>
          </cell>
          <cell r="B538" t="str">
            <v xml:space="preserve">Transformer Oil In Tanker </v>
          </cell>
          <cell r="C538" t="str">
            <v>KL</v>
          </cell>
          <cell r="D538">
            <v>72558.67</v>
          </cell>
        </row>
        <row r="539">
          <cell r="A539">
            <v>7132459005</v>
          </cell>
          <cell r="B539" t="str">
            <v>Poly Carbonate seal double anker type</v>
          </cell>
          <cell r="C539" t="str">
            <v>Each</v>
          </cell>
          <cell r="D539">
            <v>6.04</v>
          </cell>
        </row>
        <row r="540">
          <cell r="A540">
            <v>7132461004</v>
          </cell>
          <cell r="B540" t="str">
            <v>HDPE Pipe 200 mm ID; 240 mm OD</v>
          </cell>
          <cell r="C540" t="str">
            <v>Mtr.</v>
          </cell>
          <cell r="D540">
            <v>1183.33</v>
          </cell>
        </row>
        <row r="541">
          <cell r="A541">
            <v>7132461005</v>
          </cell>
          <cell r="B541" t="str">
            <v>Jointing arrangement of HDPE Pipe</v>
          </cell>
          <cell r="C541" t="str">
            <v>Nos.</v>
          </cell>
          <cell r="D541">
            <v>430.3</v>
          </cell>
        </row>
        <row r="542">
          <cell r="A542">
            <v>7132468558</v>
          </cell>
          <cell r="B542" t="str">
            <v>Battery charger</v>
          </cell>
          <cell r="C542" t="str">
            <v>Each</v>
          </cell>
          <cell r="D542">
            <v>10532.35</v>
          </cell>
        </row>
        <row r="543">
          <cell r="A543">
            <v>7132475019</v>
          </cell>
          <cell r="B543" t="str">
            <v>Files of sizes</v>
          </cell>
          <cell r="C543" t="str">
            <v>Set.</v>
          </cell>
          <cell r="D543">
            <v>358.99</v>
          </cell>
        </row>
        <row r="544">
          <cell r="A544">
            <v>7132475019</v>
          </cell>
          <cell r="B544" t="str">
            <v>Black Cambric tape 25 mm wide 7 mm thick and in rolls of 50 Mtr.</v>
          </cell>
          <cell r="C544" t="str">
            <v>Roll</v>
          </cell>
          <cell r="D544">
            <v>128.74</v>
          </cell>
        </row>
        <row r="545">
          <cell r="A545">
            <v>7132476007</v>
          </cell>
          <cell r="B545" t="str">
            <v>PVC lnsulation Tapes 19 mm wide and in rolls of 10 Mtrs</v>
          </cell>
          <cell r="C545" t="str">
            <v>Roll</v>
          </cell>
          <cell r="D545">
            <v>14.75</v>
          </cell>
        </row>
        <row r="546">
          <cell r="A546">
            <v>7132476008</v>
          </cell>
          <cell r="B546" t="str">
            <v>Cotton Tapes 19 mm wide and in rolls of 50 Mtrs</v>
          </cell>
          <cell r="C546" t="str">
            <v>Roll</v>
          </cell>
          <cell r="D546">
            <v>69.78</v>
          </cell>
        </row>
        <row r="547">
          <cell r="A547">
            <v>7132478004</v>
          </cell>
          <cell r="B547" t="str">
            <v>Tong tester Digital (1000 A, 500 V) with associated accessories</v>
          </cell>
          <cell r="C547" t="str">
            <v>Nos.</v>
          </cell>
          <cell r="D547">
            <v>1566.5</v>
          </cell>
        </row>
        <row r="548">
          <cell r="A548">
            <v>7132478011</v>
          </cell>
          <cell r="B548" t="str">
            <v>Hand Torch 5 cell</v>
          </cell>
          <cell r="C548" t="str">
            <v>Nos.</v>
          </cell>
          <cell r="D548">
            <v>619.07000000000005</v>
          </cell>
        </row>
        <row r="549">
          <cell r="A549">
            <v>7132478012</v>
          </cell>
          <cell r="B549" t="str">
            <v>Hand Torch 3 cell</v>
          </cell>
          <cell r="C549" t="str">
            <v>Nos.</v>
          </cell>
          <cell r="D549">
            <v>405.88</v>
          </cell>
        </row>
        <row r="550">
          <cell r="A550">
            <v>7132478012</v>
          </cell>
          <cell r="B550" t="str">
            <v>Cotton Waste</v>
          </cell>
          <cell r="C550" t="str">
            <v>Kg</v>
          </cell>
          <cell r="D550">
            <v>63.87</v>
          </cell>
        </row>
        <row r="551">
          <cell r="A551">
            <v>7132490006</v>
          </cell>
          <cell r="B551" t="str">
            <v xml:space="preserve">Fire fighting equipments (dry chemical powder type 5 Kg capacity) </v>
          </cell>
          <cell r="C551" t="str">
            <v>No</v>
          </cell>
          <cell r="D551">
            <v>5357.02</v>
          </cell>
        </row>
        <row r="552">
          <cell r="A552">
            <v>7132490052</v>
          </cell>
          <cell r="B552" t="str">
            <v>Monoplast</v>
          </cell>
          <cell r="C552" t="str">
            <v>Kg</v>
          </cell>
          <cell r="D552">
            <v>57.98</v>
          </cell>
        </row>
        <row r="553">
          <cell r="A553">
            <v>7132490053</v>
          </cell>
          <cell r="B553" t="str">
            <v>Bitumen compound</v>
          </cell>
          <cell r="C553" t="str">
            <v>Kg</v>
          </cell>
          <cell r="D553">
            <v>104.36</v>
          </cell>
        </row>
        <row r="554">
          <cell r="A554">
            <v>7132498006</v>
          </cell>
          <cell r="B554" t="str">
            <v>River sand</v>
          </cell>
          <cell r="C554" t="str">
            <v>Cmt</v>
          </cell>
          <cell r="D554">
            <v>892.5</v>
          </cell>
        </row>
        <row r="555">
          <cell r="A555">
            <v>7130310027</v>
          </cell>
          <cell r="B555" t="str">
            <v>11 kV Covered Conductor 50 Sqmm XLPE insulation</v>
          </cell>
          <cell r="C555" t="str">
            <v>Mtr.</v>
          </cell>
          <cell r="D555">
            <v>504.97</v>
          </cell>
        </row>
        <row r="556">
          <cell r="A556">
            <v>7130310029</v>
          </cell>
          <cell r="B556" t="str">
            <v>11 kV Covered Conductor 70 Sqmm XLPE insulation</v>
          </cell>
          <cell r="C556" t="str">
            <v>Mtr.</v>
          </cell>
          <cell r="D556">
            <v>608.70000000000005</v>
          </cell>
        </row>
        <row r="557">
          <cell r="A557">
            <v>7130310043</v>
          </cell>
          <cell r="B557" t="str">
            <v>11 kV Covered Conductor 99 Sqmm XLPE insulation</v>
          </cell>
          <cell r="C557" t="str">
            <v>Mtr.</v>
          </cell>
          <cell r="D557">
            <v>777.29</v>
          </cell>
        </row>
        <row r="558">
          <cell r="A558">
            <v>7130310047</v>
          </cell>
          <cell r="B558" t="str">
            <v>33 kV Covered Conductor 157 Sqmm XLPE insulation</v>
          </cell>
          <cell r="C558" t="str">
            <v>Mtr.</v>
          </cell>
          <cell r="D558">
            <v>1146.6500000000001</v>
          </cell>
        </row>
        <row r="559">
          <cell r="A559">
            <v>7130310048</v>
          </cell>
          <cell r="B559" t="str">
            <v>33 kV Covered Conductor 241 Sqmm XLPE insulation</v>
          </cell>
          <cell r="C559" t="str">
            <v>Mtr.</v>
          </cell>
          <cell r="D559">
            <v>1615.65</v>
          </cell>
        </row>
        <row r="560">
          <cell r="A560">
            <v>7130310045</v>
          </cell>
          <cell r="B560" t="str">
            <v>33 kV Covered Conductor 70 Sqmm XLPE insulation</v>
          </cell>
          <cell r="C560" t="str">
            <v>Mtr.</v>
          </cell>
          <cell r="D560">
            <v>716.9</v>
          </cell>
        </row>
        <row r="561">
          <cell r="A561">
            <v>7130310046</v>
          </cell>
          <cell r="B561" t="str">
            <v>33 kV Covered Conductor 99 Sqmm XLPE insulation</v>
          </cell>
          <cell r="C561" t="str">
            <v>Mtr.</v>
          </cell>
          <cell r="D561">
            <v>815.32</v>
          </cell>
        </row>
        <row r="562">
          <cell r="A562">
            <v>7130310025</v>
          </cell>
          <cell r="B562" t="str">
            <v>16 sq.mm Single Core PVC Sheathed Unarmoured Cables</v>
          </cell>
          <cell r="C562" t="str">
            <v>Km</v>
          </cell>
          <cell r="D562">
            <v>12571.68</v>
          </cell>
        </row>
        <row r="563">
          <cell r="A563">
            <v>7130310026</v>
          </cell>
          <cell r="B563" t="str">
            <v>25 sq.mm Single Core PVC Sheathed Unarmoured Cables</v>
          </cell>
          <cell r="C563" t="str">
            <v>Km</v>
          </cell>
          <cell r="D563">
            <v>20446.28</v>
          </cell>
        </row>
        <row r="564">
          <cell r="A564">
            <v>7130310034</v>
          </cell>
          <cell r="B564" t="str">
            <v>185 sq.mm Single Core PVC Sheathed Unarmoured Cables</v>
          </cell>
          <cell r="C564" t="str">
            <v>Km</v>
          </cell>
          <cell r="D564">
            <v>137221.79999999999</v>
          </cell>
        </row>
        <row r="565">
          <cell r="A565">
            <v>7130310035</v>
          </cell>
          <cell r="B565" t="str">
            <v>300 sq.mm Single Core PVC Sheathed Unarmoured Cables</v>
          </cell>
          <cell r="C565" t="str">
            <v>Km</v>
          </cell>
          <cell r="D565">
            <v>201772.75</v>
          </cell>
        </row>
        <row r="566">
          <cell r="A566">
            <v>7131310168</v>
          </cell>
          <cell r="B566" t="str">
            <v>Spot Billing Machine</v>
          </cell>
          <cell r="C566" t="str">
            <v>Each</v>
          </cell>
          <cell r="D566">
            <v>11938.19</v>
          </cell>
        </row>
        <row r="567">
          <cell r="B567" t="str">
            <v>11 kV Oil Immersed 3 Phase CT-PT Unit of capacity --</v>
          </cell>
        </row>
        <row r="568">
          <cell r="A568">
            <v>7132230410</v>
          </cell>
          <cell r="B568" t="str">
            <v>200/5 Amp</v>
          </cell>
          <cell r="C568" t="str">
            <v>Each</v>
          </cell>
        </row>
        <row r="569">
          <cell r="A569">
            <v>7132230403</v>
          </cell>
          <cell r="B569" t="str">
            <v>100/5 Amp</v>
          </cell>
          <cell r="C569" t="str">
            <v>Each</v>
          </cell>
        </row>
        <row r="570">
          <cell r="A570">
            <v>7131960919</v>
          </cell>
          <cell r="B570" t="str">
            <v>33 kV 2 feeder control panel (Static Relays)</v>
          </cell>
          <cell r="C570" t="str">
            <v>Each</v>
          </cell>
          <cell r="D570">
            <v>40103.54</v>
          </cell>
        </row>
        <row r="571">
          <cell r="A571">
            <v>7130870040</v>
          </cell>
          <cell r="B571" t="str">
            <v>G.I.Strip 25x3 mm</v>
          </cell>
          <cell r="C571" t="str">
            <v>Kg</v>
          </cell>
          <cell r="D571">
            <v>88.66</v>
          </cell>
        </row>
        <row r="572">
          <cell r="A572">
            <v>7130640039</v>
          </cell>
          <cell r="B572" t="str">
            <v>M.S.Strip 25x3 mm. (0.6 kg/Mtr.)</v>
          </cell>
          <cell r="C572" t="str">
            <v>Kg</v>
          </cell>
          <cell r="D572">
            <v>39.17</v>
          </cell>
        </row>
        <row r="573">
          <cell r="A573">
            <v>7132444005</v>
          </cell>
          <cell r="B573" t="str">
            <v>Numerical Poly Carbonate seals</v>
          </cell>
          <cell r="C573" t="str">
            <v>No</v>
          </cell>
          <cell r="D573">
            <v>9.2799999999999994</v>
          </cell>
        </row>
        <row r="574">
          <cell r="A574">
            <v>7130820013</v>
          </cell>
          <cell r="B574" t="str">
            <v>33 kV Polymer Disc Insulator (45 kN)</v>
          </cell>
          <cell r="C574" t="str">
            <v>No</v>
          </cell>
          <cell r="D574">
            <v>219.41</v>
          </cell>
        </row>
        <row r="575">
          <cell r="A575">
            <v>7131930110</v>
          </cell>
          <cell r="B575" t="str">
            <v>D.O.Fuse Polymer unit 11 kV</v>
          </cell>
          <cell r="C575" t="str">
            <v>Each</v>
          </cell>
          <cell r="D575">
            <v>1611.25</v>
          </cell>
        </row>
        <row r="576">
          <cell r="A576">
            <v>7131930111</v>
          </cell>
          <cell r="B576" t="str">
            <v>D.O.Fuse Polymer unit 33 kV</v>
          </cell>
          <cell r="C576" t="str">
            <v>Each</v>
          </cell>
          <cell r="D576">
            <v>2305.94</v>
          </cell>
        </row>
        <row r="577">
          <cell r="A577">
            <v>7130800001</v>
          </cell>
          <cell r="B577" t="str">
            <v>PCC Pole 200 kG; 9.0 Mtr. Long</v>
          </cell>
          <cell r="C577" t="str">
            <v>Each</v>
          </cell>
          <cell r="D577">
            <v>3046.2</v>
          </cell>
        </row>
        <row r="578">
          <cell r="A578">
            <v>7130800002</v>
          </cell>
          <cell r="B578" t="str">
            <v>PCC Pole 365 kG; 11 Mtr. Long</v>
          </cell>
          <cell r="C578" t="str">
            <v>Each</v>
          </cell>
          <cell r="D578">
            <v>7605.2</v>
          </cell>
        </row>
        <row r="579">
          <cell r="A579">
            <v>7130820001</v>
          </cell>
          <cell r="B579" t="str">
            <v>11 kV Polymer Post Insulator</v>
          </cell>
          <cell r="C579" t="str">
            <v>Nos.</v>
          </cell>
          <cell r="D579">
            <v>239.23</v>
          </cell>
        </row>
        <row r="580">
          <cell r="A580">
            <v>7130820002</v>
          </cell>
          <cell r="B580" t="str">
            <v>33 kV Polymer Post Insulator</v>
          </cell>
          <cell r="C580" t="str">
            <v>Nos.</v>
          </cell>
          <cell r="D580">
            <v>829.28</v>
          </cell>
        </row>
        <row r="581">
          <cell r="A581">
            <v>7130820010</v>
          </cell>
          <cell r="B581" t="str">
            <v>Silicon rubber composite insulator / 11 kV  45 kN Polymeric Insulator</v>
          </cell>
          <cell r="C581" t="str">
            <v>Nos.</v>
          </cell>
          <cell r="D581">
            <v>119.1</v>
          </cell>
        </row>
        <row r="582">
          <cell r="A582">
            <v>7131930107</v>
          </cell>
          <cell r="B582" t="str">
            <v>Polymer A.B.Switch with complete fitting 11 kV</v>
          </cell>
          <cell r="C582" t="str">
            <v>Each</v>
          </cell>
        </row>
        <row r="583">
          <cell r="A583">
            <v>7131930108</v>
          </cell>
          <cell r="B583" t="str">
            <v>Polymer A.B.Switch with complete fitting 33 kV</v>
          </cell>
          <cell r="C583" t="str">
            <v>Each</v>
          </cell>
        </row>
        <row r="584">
          <cell r="A584">
            <v>7130800033</v>
          </cell>
          <cell r="B584" t="str">
            <v>200 Kg 8.0 Meter long PCC Pole</v>
          </cell>
          <cell r="C584" t="str">
            <v>No</v>
          </cell>
          <cell r="D584">
            <v>2552.9499999999998</v>
          </cell>
        </row>
        <row r="585">
          <cell r="A585">
            <v>7130311023</v>
          </cell>
          <cell r="B585" t="str">
            <v>2.5 sqmm. Twin Core PVC insulated single phase armoured service Cable</v>
          </cell>
          <cell r="C585" t="str">
            <v>Per Mtr.</v>
          </cell>
          <cell r="D585">
            <v>23.03</v>
          </cell>
        </row>
        <row r="586">
          <cell r="A586">
            <v>7130311024</v>
          </cell>
          <cell r="B586" t="str">
            <v>4.0 sqmm. Twin Core PVC insulated single phase armoured service Cable</v>
          </cell>
          <cell r="C586" t="str">
            <v>Per Mtr.</v>
          </cell>
          <cell r="D586">
            <v>27.63</v>
          </cell>
        </row>
        <row r="587">
          <cell r="A587">
            <v>7130311025</v>
          </cell>
          <cell r="B587" t="str">
            <v>6.0 sqmm. Twin Core PVC insulated single phase armoured service Cable</v>
          </cell>
          <cell r="C587" t="str">
            <v>Per Mtr.</v>
          </cell>
          <cell r="D587">
            <v>40.299999999999997</v>
          </cell>
        </row>
        <row r="588">
          <cell r="A588">
            <v>7130311026</v>
          </cell>
          <cell r="B588" t="str">
            <v>6.0 sqmm. Four Core PVC insulated three phase Armoured service Cable</v>
          </cell>
          <cell r="C588" t="str">
            <v>Per Mtr.</v>
          </cell>
          <cell r="D588">
            <v>48.36</v>
          </cell>
        </row>
        <row r="589">
          <cell r="A589">
            <v>7130311027</v>
          </cell>
          <cell r="B589" t="str">
            <v>8.0 sqmm. Four Core PVC insulated three phase Armoured service Cable</v>
          </cell>
          <cell r="C589" t="str">
            <v>Per Mtr.</v>
          </cell>
          <cell r="D589">
            <v>58.72</v>
          </cell>
        </row>
        <row r="590">
          <cell r="A590">
            <v>7130311028</v>
          </cell>
          <cell r="B590" t="str">
            <v>10 sqmm. Four Core PVC insulated three phase Armoured service Cable</v>
          </cell>
          <cell r="C590" t="str">
            <v>Per Mtr.</v>
          </cell>
          <cell r="D590">
            <v>70.239999999999995</v>
          </cell>
        </row>
        <row r="591">
          <cell r="A591">
            <v>7130311029</v>
          </cell>
          <cell r="B591" t="str">
            <v>16 sqmm. Four Core PVC insulated three phase Armoured service Cable</v>
          </cell>
          <cell r="C591" t="str">
            <v>Per Mtr.</v>
          </cell>
          <cell r="D591">
            <v>92.12</v>
          </cell>
        </row>
        <row r="592">
          <cell r="A592">
            <v>7130311030</v>
          </cell>
          <cell r="B592" t="str">
            <v>25 sqmm. Four Core PVC insulated three phase Armoured service Cable</v>
          </cell>
          <cell r="C592" t="str">
            <v>Per Mtr.</v>
          </cell>
          <cell r="D592">
            <v>117.45</v>
          </cell>
        </row>
        <row r="593">
          <cell r="A593">
            <v>7130311085</v>
          </cell>
          <cell r="B593" t="str">
            <v>240 sq.mm Single Core PVC Sheathed Unarmoured Cables</v>
          </cell>
          <cell r="C593" t="str">
            <v>Km</v>
          </cell>
          <cell r="D593">
            <v>166413.18</v>
          </cell>
        </row>
        <row r="594">
          <cell r="A594">
            <v>7132210017</v>
          </cell>
          <cell r="B594" t="str">
            <v>16 kVA, Aluminium wound ISI Marked, 11/0.433 kV Distribution Transformer having energy efficiency level '2'</v>
          </cell>
          <cell r="C594" t="str">
            <v>Each</v>
          </cell>
          <cell r="D594">
            <v>48638.84</v>
          </cell>
        </row>
        <row r="595">
          <cell r="A595">
            <v>7132210018</v>
          </cell>
          <cell r="B595" t="str">
            <v>25 kVA, Aluminium wound ISI Marked, 11/0.433 kV Distribution Transformer having energy efficiency level '2'</v>
          </cell>
          <cell r="C595" t="str">
            <v>Each</v>
          </cell>
          <cell r="D595">
            <v>54301.19</v>
          </cell>
        </row>
        <row r="596">
          <cell r="A596">
            <v>7132210019</v>
          </cell>
          <cell r="B596" t="str">
            <v>63 kVA, Aluminium wound ISI Marked, 11/0.433 kV Distribution Transformer having energy efficiency level '2'</v>
          </cell>
          <cell r="C596" t="str">
            <v>Each</v>
          </cell>
          <cell r="D596">
            <v>98272.48</v>
          </cell>
        </row>
        <row r="597">
          <cell r="A597">
            <v>7132210020</v>
          </cell>
          <cell r="B597" t="str">
            <v>100 kVA, Aluminium wound ISI Marked, 11/0.433 kV Distribution Transformer having energy efficiency level '2'</v>
          </cell>
          <cell r="C597" t="str">
            <v>Each</v>
          </cell>
          <cell r="D597">
            <v>129355.28</v>
          </cell>
        </row>
        <row r="598">
          <cell r="A598">
            <v>7132210021</v>
          </cell>
          <cell r="B598" t="str">
            <v>200 kVA, Aluminium wound ISI Marked, 11/0.433 kV Distribution Transformer having energy efficiency level '2'</v>
          </cell>
          <cell r="C598" t="str">
            <v>Each</v>
          </cell>
          <cell r="D598">
            <v>243208.4</v>
          </cell>
        </row>
        <row r="599">
          <cell r="A599">
            <v>7132220081</v>
          </cell>
          <cell r="B599" t="str">
            <v>315 kVA, Copper wound ISI Marked, 11/0.433 kV Distribution Transformer having energy efficiency level '2'</v>
          </cell>
          <cell r="C599" t="str">
            <v>Each</v>
          </cell>
          <cell r="D599">
            <v>581089.77</v>
          </cell>
        </row>
        <row r="600">
          <cell r="A600">
            <v>7132220082</v>
          </cell>
          <cell r="B600" t="str">
            <v>500 kVA, Copper wound ISI Marked, 11/0.433 kV Distribution Transformer having energy efficiency level '2'</v>
          </cell>
          <cell r="C600" t="str">
            <v>Each</v>
          </cell>
          <cell r="D600">
            <v>878421.17</v>
          </cell>
        </row>
        <row r="601">
          <cell r="A601">
            <v>7130640008</v>
          </cell>
          <cell r="B601" t="str">
            <v xml:space="preserve">RCC Block (with 6 mm MS Bar) </v>
          </cell>
          <cell r="C601" t="str">
            <v>Each</v>
          </cell>
          <cell r="D601">
            <v>158</v>
          </cell>
        </row>
        <row r="602">
          <cell r="A602">
            <v>7131210011</v>
          </cell>
          <cell r="B602" t="str">
            <v>LED 9 Watt Lamp (without holder)</v>
          </cell>
          <cell r="C602" t="str">
            <v>Each</v>
          </cell>
          <cell r="D602">
            <v>72.23</v>
          </cell>
        </row>
        <row r="603">
          <cell r="A603">
            <v>7131210009</v>
          </cell>
          <cell r="B603" t="str">
            <v xml:space="preserve">LED Tube Light, 20 Watt </v>
          </cell>
          <cell r="C603" t="str">
            <v>Set</v>
          </cell>
          <cell r="D603">
            <v>227.03</v>
          </cell>
        </row>
        <row r="604">
          <cell r="A604">
            <v>7131210030</v>
          </cell>
          <cell r="B604" t="str">
            <v>18 W LED Street Light complete set</v>
          </cell>
          <cell r="C604" t="str">
            <v>Set</v>
          </cell>
          <cell r="D604">
            <v>2336.88</v>
          </cell>
        </row>
        <row r="605">
          <cell r="A605">
            <v>7131210031</v>
          </cell>
          <cell r="B605" t="str">
            <v>35 W LED Street Light complete set</v>
          </cell>
          <cell r="C605" t="str">
            <v>Set</v>
          </cell>
          <cell r="D605">
            <v>3018.76</v>
          </cell>
        </row>
        <row r="606">
          <cell r="A606">
            <v>7131210032</v>
          </cell>
          <cell r="B606" t="str">
            <v>70 W LED Street Light complete set</v>
          </cell>
          <cell r="C606" t="str">
            <v>Set</v>
          </cell>
          <cell r="D606">
            <v>4270.41</v>
          </cell>
        </row>
        <row r="607">
          <cell r="A607">
            <v>7131210033</v>
          </cell>
          <cell r="B607" t="str">
            <v>110 W LED Street Light complete set</v>
          </cell>
          <cell r="C607" t="str">
            <v>Set</v>
          </cell>
          <cell r="D607">
            <v>5803.49</v>
          </cell>
        </row>
        <row r="608">
          <cell r="A608">
            <v>7131210034</v>
          </cell>
          <cell r="B608" t="str">
            <v>190 W LED Street Light complete set</v>
          </cell>
          <cell r="C608" t="str">
            <v>Set</v>
          </cell>
          <cell r="D608">
            <v>10235.129999999999</v>
          </cell>
        </row>
        <row r="609">
          <cell r="A609">
            <v>7131210035</v>
          </cell>
          <cell r="B609" t="str">
            <v>190 W LED Flood Light complete set</v>
          </cell>
          <cell r="C609" t="str">
            <v>Set</v>
          </cell>
          <cell r="D609">
            <v>9930.01</v>
          </cell>
        </row>
        <row r="610">
          <cell r="A610">
            <v>7131210036</v>
          </cell>
          <cell r="B610" t="str">
            <v>110 W LED Flood Light complete set</v>
          </cell>
          <cell r="C610" t="str">
            <v>Set</v>
          </cell>
          <cell r="D610">
            <v>6631.57</v>
          </cell>
        </row>
        <row r="611">
          <cell r="A611">
            <v>7131210023</v>
          </cell>
          <cell r="B611" t="str">
            <v>LED Lamps with complete fitting-24 W</v>
          </cell>
          <cell r="C611" t="str">
            <v>Nos.</v>
          </cell>
        </row>
        <row r="612">
          <cell r="A612">
            <v>7131210024</v>
          </cell>
          <cell r="B612" t="str">
            <v>LED Lamps with complete fitting-48 W</v>
          </cell>
          <cell r="C612" t="str">
            <v>Nos.</v>
          </cell>
        </row>
        <row r="613">
          <cell r="A613">
            <v>7131210025</v>
          </cell>
          <cell r="B613" t="str">
            <v>LED Lamps with complete fitting-60 W</v>
          </cell>
          <cell r="C613" t="str">
            <v>Nos.</v>
          </cell>
        </row>
        <row r="614">
          <cell r="A614">
            <v>7131941763</v>
          </cell>
          <cell r="B614" t="str">
            <v>3 Way RMU, 2OD + 1VL, One Incomer + One Breaker + One Outgoing, 350 MVA, 650 Amps.</v>
          </cell>
          <cell r="C614" t="str">
            <v>Unit</v>
          </cell>
          <cell r="D614">
            <v>784652.75</v>
          </cell>
        </row>
        <row r="615">
          <cell r="A615">
            <v>7131941764</v>
          </cell>
          <cell r="B615" t="str">
            <v>4 Way RMU, 2OD + 2VL, (One Incomer + Two  Breakers + One Outgoing, 350 MVA, 650 Amps.</v>
          </cell>
          <cell r="C615" t="str">
            <v>Unit</v>
          </cell>
          <cell r="D615">
            <v>1114574.8400000001</v>
          </cell>
        </row>
        <row r="616">
          <cell r="A616">
            <v>7131941765</v>
          </cell>
          <cell r="B616" t="str">
            <v>5 Way RMU, 2OD + 3VL, (One Incomer + Three Breakers + One Outgoing), 350 MVA, 650 Amps.</v>
          </cell>
          <cell r="C616" t="str">
            <v>Unit</v>
          </cell>
          <cell r="D616">
            <v>1438620.41</v>
          </cell>
        </row>
        <row r="617">
          <cell r="A617">
            <v>7131941766</v>
          </cell>
          <cell r="B617" t="str">
            <v>6 Way RMU, 2OD + 4VL,(One Incomer + Four Breakers + One Outgoing, 350 MVA, 650 Amps.</v>
          </cell>
          <cell r="C617" t="str">
            <v>Unit</v>
          </cell>
          <cell r="D617">
            <v>1762665.99</v>
          </cell>
        </row>
        <row r="618">
          <cell r="A618">
            <v>7131941767</v>
          </cell>
          <cell r="B618" t="str">
            <v>1OD for RMU</v>
          </cell>
          <cell r="C618" t="str">
            <v>Unit</v>
          </cell>
          <cell r="D618">
            <v>282333.77</v>
          </cell>
        </row>
        <row r="619">
          <cell r="A619">
            <v>7131941768</v>
          </cell>
          <cell r="B619" t="str">
            <v>1VL for 350 MVA, 650 Amps RMU</v>
          </cell>
          <cell r="C619" t="str">
            <v>Unit</v>
          </cell>
          <cell r="D619">
            <v>329922.08</v>
          </cell>
        </row>
        <row r="620">
          <cell r="A620">
            <v>7132230009</v>
          </cell>
          <cell r="B620" t="str">
            <v>Indoor Type 33 kV Metering Cubical CTPT Unit 10/5 A</v>
          </cell>
          <cell r="C620" t="str">
            <v>Each</v>
          </cell>
          <cell r="D620">
            <v>218950.07</v>
          </cell>
        </row>
        <row r="621">
          <cell r="A621">
            <v>7132230011</v>
          </cell>
          <cell r="B621" t="str">
            <v>Indoor Type 33 kV Metering Cubical CTPT Unit 25/5 A</v>
          </cell>
          <cell r="C621" t="str">
            <v>Each</v>
          </cell>
          <cell r="D621">
            <v>218950.07</v>
          </cell>
        </row>
        <row r="622">
          <cell r="A622">
            <v>7132230012</v>
          </cell>
          <cell r="B622" t="str">
            <v>Indoor Type 33 kV Metering Cubical CTPT Unit 200/5 A</v>
          </cell>
          <cell r="C622" t="str">
            <v>Each</v>
          </cell>
          <cell r="D622">
            <v>237215.35999999999</v>
          </cell>
        </row>
        <row r="623">
          <cell r="A623">
            <v>7132230008</v>
          </cell>
          <cell r="B623" t="str">
            <v>Indoor Type 11 kV Metering Cubical CTPT Unit 10/5 A</v>
          </cell>
          <cell r="C623" t="str">
            <v>Each</v>
          </cell>
          <cell r="D623">
            <v>71698.429999999993</v>
          </cell>
        </row>
        <row r="624">
          <cell r="A624">
            <v>7132230026</v>
          </cell>
          <cell r="B624" t="str">
            <v>Indoor Type 11 kV 15/5 A Metering Cubical CT-PT Units</v>
          </cell>
          <cell r="C624" t="str">
            <v>Each</v>
          </cell>
          <cell r="D624">
            <v>71698.429999999993</v>
          </cell>
        </row>
        <row r="625">
          <cell r="A625">
            <v>7132230010</v>
          </cell>
          <cell r="B625" t="str">
            <v>Indoor Type 11 kV Metering Cubical CTPT Unit 25/5 A</v>
          </cell>
          <cell r="C625" t="str">
            <v>Each</v>
          </cell>
          <cell r="D625">
            <v>71698.429999999993</v>
          </cell>
        </row>
        <row r="626">
          <cell r="A626">
            <v>7132230027</v>
          </cell>
          <cell r="B626" t="str">
            <v>Indoor Type 11 kV 50/5 A Metering Cubical CT-PT Units</v>
          </cell>
          <cell r="C626" t="str">
            <v>Each</v>
          </cell>
          <cell r="D626">
            <v>71698.429999999993</v>
          </cell>
        </row>
        <row r="627">
          <cell r="A627">
            <v>7131980004</v>
          </cell>
          <cell r="B627" t="str">
            <v>(0+1) TYPE - MEANS 11 KV GAS (SF6) INSULATED RMU WITH ONE 630 A LOAD BREAK SWITCH.</v>
          </cell>
          <cell r="C627" t="str">
            <v>No.</v>
          </cell>
          <cell r="D627">
            <v>238468.83</v>
          </cell>
        </row>
        <row r="628">
          <cell r="A628">
            <v>7131980005</v>
          </cell>
          <cell r="B628" t="str">
            <v>(0+3) TYPE - MEANS 11 KV GAS (SF6) INSULATED RMU WITH THREE 630 A LOAD BREAK SWITCHES.</v>
          </cell>
          <cell r="C628" t="str">
            <v>No.</v>
          </cell>
          <cell r="D628">
            <v>440960.38</v>
          </cell>
        </row>
        <row r="629">
          <cell r="A629">
            <v>7131980006</v>
          </cell>
          <cell r="B629" t="str">
            <v>(0+4) TYPE - MEANS 11 KV GAS (SF6) INSULATED RMU WITH FOUR 630 A LOAD BREAK SWITCHES.</v>
          </cell>
          <cell r="C629" t="str">
            <v>No.</v>
          </cell>
          <cell r="D629">
            <v>535006.39</v>
          </cell>
        </row>
        <row r="630">
          <cell r="A630">
            <v>7131980007</v>
          </cell>
          <cell r="B630" t="str">
            <v>(0+2)+BC+(0+2) TYPE - MEANS 11 KV GAS (SF6) INSULATED RMU WITH FOUR NOS. 630 A LOAD BREAK SWITCHES AND ONE BUS COUPLER IN BETWEEN AFTER ISOLATOR.</v>
          </cell>
          <cell r="C630" t="str">
            <v>No.</v>
          </cell>
          <cell r="D630">
            <v>852528.09</v>
          </cell>
        </row>
        <row r="631">
          <cell r="A631">
            <v>7131980008</v>
          </cell>
          <cell r="B631" t="str">
            <v>(0+2)+BC+(0+2)+BC+(0+2) TYPE - MEANS 11 KV GAS (SF6) INSULATED RMU WITH SIX NOS. 630 A LOAD BREAK SWITCHES AND ONE BUS COUPLER WITH LBS IN BETWEEN AFTER ISOLATOR.</v>
          </cell>
          <cell r="C631" t="str">
            <v>No.</v>
          </cell>
          <cell r="D631">
            <v>1348250.47</v>
          </cell>
        </row>
        <row r="632">
          <cell r="A632">
            <v>7131980001</v>
          </cell>
          <cell r="B632" t="str">
            <v>12 kV, Outdoor type Vacuum Capacitor switches</v>
          </cell>
          <cell r="C632" t="str">
            <v>No.</v>
          </cell>
          <cell r="D632">
            <v>69897.89</v>
          </cell>
        </row>
        <row r="633">
          <cell r="A633">
            <v>7131920028</v>
          </cell>
          <cell r="B633" t="str">
            <v>AC Distribution board for AC/DC Supply</v>
          </cell>
          <cell r="C633" t="str">
            <v>No.</v>
          </cell>
          <cell r="D633">
            <v>11255.65</v>
          </cell>
        </row>
        <row r="634">
          <cell r="A634">
            <v>7132486843</v>
          </cell>
          <cell r="B634" t="str">
            <v>Chem Rod Earthing electrode (Chemical Earthing) [As per specification given in Schedule-C-20]</v>
          </cell>
          <cell r="C634" t="str">
            <v>Job</v>
          </cell>
          <cell r="D634">
            <v>9231.08</v>
          </cell>
        </row>
        <row r="635">
          <cell r="A635">
            <v>7130840003</v>
          </cell>
          <cell r="B635" t="str">
            <v>Surge Arrestor</v>
          </cell>
          <cell r="C635" t="str">
            <v>No.</v>
          </cell>
          <cell r="D635">
            <v>852.08</v>
          </cell>
        </row>
        <row r="636">
          <cell r="A636">
            <v>7131950396</v>
          </cell>
          <cell r="B636" t="str">
            <v>Ground connection for Messenger Wire</v>
          </cell>
          <cell r="C636" t="str">
            <v>No.</v>
          </cell>
          <cell r="D636">
            <v>129.46</v>
          </cell>
        </row>
        <row r="637">
          <cell r="A637">
            <v>7132406800</v>
          </cell>
          <cell r="B637" t="str">
            <v>33/11 kV S/S (Name Plate) Board</v>
          </cell>
          <cell r="C637" t="str">
            <v>Job</v>
          </cell>
          <cell r="D637">
            <v>9713.0300000000007</v>
          </cell>
        </row>
        <row r="638">
          <cell r="A638">
            <v>7131210840</v>
          </cell>
          <cell r="B638" t="str">
            <v>11 kV Fault Passage Indicator for Overhead line</v>
          </cell>
          <cell r="C638" t="str">
            <v>No.</v>
          </cell>
          <cell r="D638">
            <v>14554.7</v>
          </cell>
        </row>
        <row r="639">
          <cell r="A639">
            <v>7132455003</v>
          </cell>
          <cell r="B639" t="str">
            <v>SMC Meter Board 350x200x40 mm (minimum) thickness 2.5 mm</v>
          </cell>
          <cell r="C639" t="str">
            <v>No.</v>
          </cell>
          <cell r="D639">
            <v>148.56</v>
          </cell>
        </row>
        <row r="640">
          <cell r="A640">
            <v>7132455004</v>
          </cell>
          <cell r="B640" t="str">
            <v>SMC Board 200x150x40 mm (minimum) thickness 2.5 mm</v>
          </cell>
          <cell r="C640" t="str">
            <v>No.</v>
          </cell>
          <cell r="D640">
            <v>116.72</v>
          </cell>
        </row>
        <row r="641">
          <cell r="A641">
            <v>7131920004</v>
          </cell>
          <cell r="B641" t="str">
            <v>Piano type ISI mark 250V/5A switch.</v>
          </cell>
          <cell r="C641" t="str">
            <v>No.</v>
          </cell>
          <cell r="D641">
            <v>10.61</v>
          </cell>
        </row>
        <row r="642">
          <cell r="A642">
            <v>7131920005</v>
          </cell>
          <cell r="B642" t="str">
            <v>250V/5A ISI mark 3 pin Socket</v>
          </cell>
          <cell r="C642" t="str">
            <v>No.</v>
          </cell>
          <cell r="D642">
            <v>26.53</v>
          </cell>
        </row>
        <row r="643">
          <cell r="A643">
            <v>7131920006</v>
          </cell>
          <cell r="B643" t="str">
            <v>250V/5A ISI mark holder.</v>
          </cell>
          <cell r="C643" t="str">
            <v>No.</v>
          </cell>
          <cell r="D643">
            <v>15.92</v>
          </cell>
        </row>
        <row r="644">
          <cell r="A644">
            <v>7131390482</v>
          </cell>
          <cell r="B644" t="str">
            <v>Earthing terminal (having suitable size of 10 mm Dia GI bolt with 3 nos.
 nuts &amp; washers) along with Staples/ Nut-Bolts/ Nails</v>
          </cell>
          <cell r="C644" t="str">
            <v>No.</v>
          </cell>
          <cell r="D644">
            <v>53.06</v>
          </cell>
        </row>
        <row r="645">
          <cell r="A645">
            <v>7130310081</v>
          </cell>
          <cell r="B645" t="str">
            <v>Internal wiring using 1.5 sqmm copper multistrands PVC insulated ISI marked cable (Average cable length 6 Mtr.)</v>
          </cell>
          <cell r="C645" t="str">
            <v>Mtr</v>
          </cell>
          <cell r="D645">
            <v>7.22</v>
          </cell>
        </row>
        <row r="646">
          <cell r="A646">
            <v>7132461006</v>
          </cell>
          <cell r="B646" t="str">
            <v>25 mm Dia PVC pipe or equivalent for internal house wiring (3 Mtr)</v>
          </cell>
          <cell r="C646" t="str">
            <v>Feet</v>
          </cell>
          <cell r="D646">
            <v>5.76</v>
          </cell>
        </row>
        <row r="647">
          <cell r="A647">
            <v>7132498054</v>
          </cell>
          <cell r="B647" t="str">
            <v>Bhatta brick</v>
          </cell>
          <cell r="C647" t="str">
            <v>No.</v>
          </cell>
          <cell r="D647">
            <v>6.09</v>
          </cell>
        </row>
        <row r="648">
          <cell r="A648">
            <v>7131397216</v>
          </cell>
          <cell r="B648" t="str">
            <v>Meter Sealing Wire</v>
          </cell>
          <cell r="C648" t="str">
            <v>Kg</v>
          </cell>
          <cell r="D648">
            <v>193.67</v>
          </cell>
        </row>
        <row r="649">
          <cell r="A649">
            <v>7132010551</v>
          </cell>
          <cell r="B649" t="str">
            <v>Hand Operated type 25 sq.mm. to 400 sq.mm Crimping Tool</v>
          </cell>
          <cell r="C649" t="str">
            <v>No.</v>
          </cell>
          <cell r="D649">
            <v>9126.52</v>
          </cell>
        </row>
        <row r="650">
          <cell r="A650">
            <v>7132010552</v>
          </cell>
          <cell r="B650" t="str">
            <v>Hydraulic type Crimping Tool with suitable Dies for crimping Lugs of size up to 400 sq.mm.</v>
          </cell>
          <cell r="C650" t="str">
            <v>Set</v>
          </cell>
          <cell r="D650">
            <v>11016.76</v>
          </cell>
        </row>
        <row r="651">
          <cell r="A651">
            <v>7132478005</v>
          </cell>
          <cell r="B651" t="str">
            <v>RECHARGEABLE L.E.D. HAND TORCH</v>
          </cell>
          <cell r="C651" t="str">
            <v>No</v>
          </cell>
          <cell r="D651">
            <v>789.73</v>
          </cell>
        </row>
        <row r="652">
          <cell r="A652">
            <v>7132089020</v>
          </cell>
          <cell r="B652" t="str">
            <v>Cable separator in RCC Pipe with Angle Cross of 50x50x6 mm Angle @ 2 No. in one pipe</v>
          </cell>
          <cell r="C652" t="str">
            <v>No</v>
          </cell>
          <cell r="D652">
            <v>696.3</v>
          </cell>
        </row>
        <row r="653">
          <cell r="A653">
            <v>7132200004</v>
          </cell>
          <cell r="B653" t="str">
            <v>11 kV Capacitor Unit with Expulsion Tube</v>
          </cell>
          <cell r="C653" t="str">
            <v>Each</v>
          </cell>
          <cell r="D653">
            <v>106.2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8"/>
  <sheetViews>
    <sheetView topLeftCell="A46" workbookViewId="0">
      <selection activeCell="L13" sqref="L13"/>
    </sheetView>
  </sheetViews>
  <sheetFormatPr defaultRowHeight="15" x14ac:dyDescent="0.25"/>
  <cols>
    <col min="1" max="1" width="4.140625" style="8" customWidth="1"/>
    <col min="2" max="2" width="48.28515625" style="6" customWidth="1"/>
    <col min="3" max="3" width="13" style="135" customWidth="1"/>
    <col min="4" max="4" width="5.7109375" style="6" customWidth="1"/>
    <col min="5" max="5" width="5.85546875" style="6" customWidth="1"/>
    <col min="6" max="6" width="10.85546875" style="6" bestFit="1" customWidth="1"/>
    <col min="7" max="7" width="14.28515625" style="6" bestFit="1" customWidth="1"/>
    <col min="8" max="8" width="5.85546875" style="6" customWidth="1"/>
    <col min="9" max="9" width="10.5703125" style="6" bestFit="1" customWidth="1"/>
    <col min="10" max="10" width="15.7109375" style="6" customWidth="1"/>
    <col min="11" max="11" width="20.7109375" style="6" customWidth="1"/>
    <col min="12" max="12" width="24.140625" style="6" customWidth="1"/>
    <col min="13" max="13" width="22.28515625" style="6" bestFit="1" customWidth="1"/>
    <col min="14" max="256" width="9.140625" style="6"/>
    <col min="257" max="257" width="4.140625" style="6" customWidth="1"/>
    <col min="258" max="258" width="48.28515625" style="6" customWidth="1"/>
    <col min="259" max="259" width="13" style="6" customWidth="1"/>
    <col min="260" max="260" width="5.7109375" style="6" customWidth="1"/>
    <col min="261" max="261" width="5.85546875" style="6" customWidth="1"/>
    <col min="262" max="262" width="9" style="6" customWidth="1"/>
    <col min="263" max="263" width="11.85546875" style="6" customWidth="1"/>
    <col min="264" max="264" width="5.85546875" style="6" customWidth="1"/>
    <col min="265" max="265" width="9.42578125" style="6" customWidth="1"/>
    <col min="266" max="266" width="11.7109375" style="6" customWidth="1"/>
    <col min="267" max="267" width="20.7109375" style="6" customWidth="1"/>
    <col min="268" max="268" width="24.140625" style="6" customWidth="1"/>
    <col min="269" max="269" width="22.28515625" style="6" bestFit="1" customWidth="1"/>
    <col min="270" max="512" width="9.140625" style="6"/>
    <col min="513" max="513" width="4.140625" style="6" customWidth="1"/>
    <col min="514" max="514" width="48.28515625" style="6" customWidth="1"/>
    <col min="515" max="515" width="13" style="6" customWidth="1"/>
    <col min="516" max="516" width="5.7109375" style="6" customWidth="1"/>
    <col min="517" max="517" width="5.85546875" style="6" customWidth="1"/>
    <col min="518" max="518" width="9" style="6" customWidth="1"/>
    <col min="519" max="519" width="11.85546875" style="6" customWidth="1"/>
    <col min="520" max="520" width="5.85546875" style="6" customWidth="1"/>
    <col min="521" max="521" width="9.42578125" style="6" customWidth="1"/>
    <col min="522" max="522" width="11.7109375" style="6" customWidth="1"/>
    <col min="523" max="523" width="20.7109375" style="6" customWidth="1"/>
    <col min="524" max="524" width="24.140625" style="6" customWidth="1"/>
    <col min="525" max="525" width="22.28515625" style="6" bestFit="1" customWidth="1"/>
    <col min="526" max="768" width="9.140625" style="6"/>
    <col min="769" max="769" width="4.140625" style="6" customWidth="1"/>
    <col min="770" max="770" width="48.28515625" style="6" customWidth="1"/>
    <col min="771" max="771" width="13" style="6" customWidth="1"/>
    <col min="772" max="772" width="5.7109375" style="6" customWidth="1"/>
    <col min="773" max="773" width="5.85546875" style="6" customWidth="1"/>
    <col min="774" max="774" width="9" style="6" customWidth="1"/>
    <col min="775" max="775" width="11.85546875" style="6" customWidth="1"/>
    <col min="776" max="776" width="5.85546875" style="6" customWidth="1"/>
    <col min="777" max="777" width="9.42578125" style="6" customWidth="1"/>
    <col min="778" max="778" width="11.7109375" style="6" customWidth="1"/>
    <col min="779" max="779" width="20.7109375" style="6" customWidth="1"/>
    <col min="780" max="780" width="24.140625" style="6" customWidth="1"/>
    <col min="781" max="781" width="22.28515625" style="6" bestFit="1" customWidth="1"/>
    <col min="782" max="1024" width="9.140625" style="6"/>
    <col min="1025" max="1025" width="4.140625" style="6" customWidth="1"/>
    <col min="1026" max="1026" width="48.28515625" style="6" customWidth="1"/>
    <col min="1027" max="1027" width="13" style="6" customWidth="1"/>
    <col min="1028" max="1028" width="5.7109375" style="6" customWidth="1"/>
    <col min="1029" max="1029" width="5.85546875" style="6" customWidth="1"/>
    <col min="1030" max="1030" width="9" style="6" customWidth="1"/>
    <col min="1031" max="1031" width="11.85546875" style="6" customWidth="1"/>
    <col min="1032" max="1032" width="5.85546875" style="6" customWidth="1"/>
    <col min="1033" max="1033" width="9.42578125" style="6" customWidth="1"/>
    <col min="1034" max="1034" width="11.7109375" style="6" customWidth="1"/>
    <col min="1035" max="1035" width="20.7109375" style="6" customWidth="1"/>
    <col min="1036" max="1036" width="24.140625" style="6" customWidth="1"/>
    <col min="1037" max="1037" width="22.28515625" style="6" bestFit="1" customWidth="1"/>
    <col min="1038" max="1280" width="9.140625" style="6"/>
    <col min="1281" max="1281" width="4.140625" style="6" customWidth="1"/>
    <col min="1282" max="1282" width="48.28515625" style="6" customWidth="1"/>
    <col min="1283" max="1283" width="13" style="6" customWidth="1"/>
    <col min="1284" max="1284" width="5.7109375" style="6" customWidth="1"/>
    <col min="1285" max="1285" width="5.85546875" style="6" customWidth="1"/>
    <col min="1286" max="1286" width="9" style="6" customWidth="1"/>
    <col min="1287" max="1287" width="11.85546875" style="6" customWidth="1"/>
    <col min="1288" max="1288" width="5.85546875" style="6" customWidth="1"/>
    <col min="1289" max="1289" width="9.42578125" style="6" customWidth="1"/>
    <col min="1290" max="1290" width="11.7109375" style="6" customWidth="1"/>
    <col min="1291" max="1291" width="20.7109375" style="6" customWidth="1"/>
    <col min="1292" max="1292" width="24.140625" style="6" customWidth="1"/>
    <col min="1293" max="1293" width="22.28515625" style="6" bestFit="1" customWidth="1"/>
    <col min="1294" max="1536" width="9.140625" style="6"/>
    <col min="1537" max="1537" width="4.140625" style="6" customWidth="1"/>
    <col min="1538" max="1538" width="48.28515625" style="6" customWidth="1"/>
    <col min="1539" max="1539" width="13" style="6" customWidth="1"/>
    <col min="1540" max="1540" width="5.7109375" style="6" customWidth="1"/>
    <col min="1541" max="1541" width="5.85546875" style="6" customWidth="1"/>
    <col min="1542" max="1542" width="9" style="6" customWidth="1"/>
    <col min="1543" max="1543" width="11.85546875" style="6" customWidth="1"/>
    <col min="1544" max="1544" width="5.85546875" style="6" customWidth="1"/>
    <col min="1545" max="1545" width="9.42578125" style="6" customWidth="1"/>
    <col min="1546" max="1546" width="11.7109375" style="6" customWidth="1"/>
    <col min="1547" max="1547" width="20.7109375" style="6" customWidth="1"/>
    <col min="1548" max="1548" width="24.140625" style="6" customWidth="1"/>
    <col min="1549" max="1549" width="22.28515625" style="6" bestFit="1" customWidth="1"/>
    <col min="1550" max="1792" width="9.140625" style="6"/>
    <col min="1793" max="1793" width="4.140625" style="6" customWidth="1"/>
    <col min="1794" max="1794" width="48.28515625" style="6" customWidth="1"/>
    <col min="1795" max="1795" width="13" style="6" customWidth="1"/>
    <col min="1796" max="1796" width="5.7109375" style="6" customWidth="1"/>
    <col min="1797" max="1797" width="5.85546875" style="6" customWidth="1"/>
    <col min="1798" max="1798" width="9" style="6" customWidth="1"/>
    <col min="1799" max="1799" width="11.85546875" style="6" customWidth="1"/>
    <col min="1800" max="1800" width="5.85546875" style="6" customWidth="1"/>
    <col min="1801" max="1801" width="9.42578125" style="6" customWidth="1"/>
    <col min="1802" max="1802" width="11.7109375" style="6" customWidth="1"/>
    <col min="1803" max="1803" width="20.7109375" style="6" customWidth="1"/>
    <col min="1804" max="1804" width="24.140625" style="6" customWidth="1"/>
    <col min="1805" max="1805" width="22.28515625" style="6" bestFit="1" customWidth="1"/>
    <col min="1806" max="2048" width="9.140625" style="6"/>
    <col min="2049" max="2049" width="4.140625" style="6" customWidth="1"/>
    <col min="2050" max="2050" width="48.28515625" style="6" customWidth="1"/>
    <col min="2051" max="2051" width="13" style="6" customWidth="1"/>
    <col min="2052" max="2052" width="5.7109375" style="6" customWidth="1"/>
    <col min="2053" max="2053" width="5.85546875" style="6" customWidth="1"/>
    <col min="2054" max="2054" width="9" style="6" customWidth="1"/>
    <col min="2055" max="2055" width="11.85546875" style="6" customWidth="1"/>
    <col min="2056" max="2056" width="5.85546875" style="6" customWidth="1"/>
    <col min="2057" max="2057" width="9.42578125" style="6" customWidth="1"/>
    <col min="2058" max="2058" width="11.7109375" style="6" customWidth="1"/>
    <col min="2059" max="2059" width="20.7109375" style="6" customWidth="1"/>
    <col min="2060" max="2060" width="24.140625" style="6" customWidth="1"/>
    <col min="2061" max="2061" width="22.28515625" style="6" bestFit="1" customWidth="1"/>
    <col min="2062" max="2304" width="9.140625" style="6"/>
    <col min="2305" max="2305" width="4.140625" style="6" customWidth="1"/>
    <col min="2306" max="2306" width="48.28515625" style="6" customWidth="1"/>
    <col min="2307" max="2307" width="13" style="6" customWidth="1"/>
    <col min="2308" max="2308" width="5.7109375" style="6" customWidth="1"/>
    <col min="2309" max="2309" width="5.85546875" style="6" customWidth="1"/>
    <col min="2310" max="2310" width="9" style="6" customWidth="1"/>
    <col min="2311" max="2311" width="11.85546875" style="6" customWidth="1"/>
    <col min="2312" max="2312" width="5.85546875" style="6" customWidth="1"/>
    <col min="2313" max="2313" width="9.42578125" style="6" customWidth="1"/>
    <col min="2314" max="2314" width="11.7109375" style="6" customWidth="1"/>
    <col min="2315" max="2315" width="20.7109375" style="6" customWidth="1"/>
    <col min="2316" max="2316" width="24.140625" style="6" customWidth="1"/>
    <col min="2317" max="2317" width="22.28515625" style="6" bestFit="1" customWidth="1"/>
    <col min="2318" max="2560" width="9.140625" style="6"/>
    <col min="2561" max="2561" width="4.140625" style="6" customWidth="1"/>
    <col min="2562" max="2562" width="48.28515625" style="6" customWidth="1"/>
    <col min="2563" max="2563" width="13" style="6" customWidth="1"/>
    <col min="2564" max="2564" width="5.7109375" style="6" customWidth="1"/>
    <col min="2565" max="2565" width="5.85546875" style="6" customWidth="1"/>
    <col min="2566" max="2566" width="9" style="6" customWidth="1"/>
    <col min="2567" max="2567" width="11.85546875" style="6" customWidth="1"/>
    <col min="2568" max="2568" width="5.85546875" style="6" customWidth="1"/>
    <col min="2569" max="2569" width="9.42578125" style="6" customWidth="1"/>
    <col min="2570" max="2570" width="11.7109375" style="6" customWidth="1"/>
    <col min="2571" max="2571" width="20.7109375" style="6" customWidth="1"/>
    <col min="2572" max="2572" width="24.140625" style="6" customWidth="1"/>
    <col min="2573" max="2573" width="22.28515625" style="6" bestFit="1" customWidth="1"/>
    <col min="2574" max="2816" width="9.140625" style="6"/>
    <col min="2817" max="2817" width="4.140625" style="6" customWidth="1"/>
    <col min="2818" max="2818" width="48.28515625" style="6" customWidth="1"/>
    <col min="2819" max="2819" width="13" style="6" customWidth="1"/>
    <col min="2820" max="2820" width="5.7109375" style="6" customWidth="1"/>
    <col min="2821" max="2821" width="5.85546875" style="6" customWidth="1"/>
    <col min="2822" max="2822" width="9" style="6" customWidth="1"/>
    <col min="2823" max="2823" width="11.85546875" style="6" customWidth="1"/>
    <col min="2824" max="2824" width="5.85546875" style="6" customWidth="1"/>
    <col min="2825" max="2825" width="9.42578125" style="6" customWidth="1"/>
    <col min="2826" max="2826" width="11.7109375" style="6" customWidth="1"/>
    <col min="2827" max="2827" width="20.7109375" style="6" customWidth="1"/>
    <col min="2828" max="2828" width="24.140625" style="6" customWidth="1"/>
    <col min="2829" max="2829" width="22.28515625" style="6" bestFit="1" customWidth="1"/>
    <col min="2830" max="3072" width="9.140625" style="6"/>
    <col min="3073" max="3073" width="4.140625" style="6" customWidth="1"/>
    <col min="3074" max="3074" width="48.28515625" style="6" customWidth="1"/>
    <col min="3075" max="3075" width="13" style="6" customWidth="1"/>
    <col min="3076" max="3076" width="5.7109375" style="6" customWidth="1"/>
    <col min="3077" max="3077" width="5.85546875" style="6" customWidth="1"/>
    <col min="3078" max="3078" width="9" style="6" customWidth="1"/>
    <col min="3079" max="3079" width="11.85546875" style="6" customWidth="1"/>
    <col min="3080" max="3080" width="5.85546875" style="6" customWidth="1"/>
    <col min="3081" max="3081" width="9.42578125" style="6" customWidth="1"/>
    <col min="3082" max="3082" width="11.7109375" style="6" customWidth="1"/>
    <col min="3083" max="3083" width="20.7109375" style="6" customWidth="1"/>
    <col min="3084" max="3084" width="24.140625" style="6" customWidth="1"/>
    <col min="3085" max="3085" width="22.28515625" style="6" bestFit="1" customWidth="1"/>
    <col min="3086" max="3328" width="9.140625" style="6"/>
    <col min="3329" max="3329" width="4.140625" style="6" customWidth="1"/>
    <col min="3330" max="3330" width="48.28515625" style="6" customWidth="1"/>
    <col min="3331" max="3331" width="13" style="6" customWidth="1"/>
    <col min="3332" max="3332" width="5.7109375" style="6" customWidth="1"/>
    <col min="3333" max="3333" width="5.85546875" style="6" customWidth="1"/>
    <col min="3334" max="3334" width="9" style="6" customWidth="1"/>
    <col min="3335" max="3335" width="11.85546875" style="6" customWidth="1"/>
    <col min="3336" max="3336" width="5.85546875" style="6" customWidth="1"/>
    <col min="3337" max="3337" width="9.42578125" style="6" customWidth="1"/>
    <col min="3338" max="3338" width="11.7109375" style="6" customWidth="1"/>
    <col min="3339" max="3339" width="20.7109375" style="6" customWidth="1"/>
    <col min="3340" max="3340" width="24.140625" style="6" customWidth="1"/>
    <col min="3341" max="3341" width="22.28515625" style="6" bestFit="1" customWidth="1"/>
    <col min="3342" max="3584" width="9.140625" style="6"/>
    <col min="3585" max="3585" width="4.140625" style="6" customWidth="1"/>
    <col min="3586" max="3586" width="48.28515625" style="6" customWidth="1"/>
    <col min="3587" max="3587" width="13" style="6" customWidth="1"/>
    <col min="3588" max="3588" width="5.7109375" style="6" customWidth="1"/>
    <col min="3589" max="3589" width="5.85546875" style="6" customWidth="1"/>
    <col min="3590" max="3590" width="9" style="6" customWidth="1"/>
    <col min="3591" max="3591" width="11.85546875" style="6" customWidth="1"/>
    <col min="3592" max="3592" width="5.85546875" style="6" customWidth="1"/>
    <col min="3593" max="3593" width="9.42578125" style="6" customWidth="1"/>
    <col min="3594" max="3594" width="11.7109375" style="6" customWidth="1"/>
    <col min="3595" max="3595" width="20.7109375" style="6" customWidth="1"/>
    <col min="3596" max="3596" width="24.140625" style="6" customWidth="1"/>
    <col min="3597" max="3597" width="22.28515625" style="6" bestFit="1" customWidth="1"/>
    <col min="3598" max="3840" width="9.140625" style="6"/>
    <col min="3841" max="3841" width="4.140625" style="6" customWidth="1"/>
    <col min="3842" max="3842" width="48.28515625" style="6" customWidth="1"/>
    <col min="3843" max="3843" width="13" style="6" customWidth="1"/>
    <col min="3844" max="3844" width="5.7109375" style="6" customWidth="1"/>
    <col min="3845" max="3845" width="5.85546875" style="6" customWidth="1"/>
    <col min="3846" max="3846" width="9" style="6" customWidth="1"/>
    <col min="3847" max="3847" width="11.85546875" style="6" customWidth="1"/>
    <col min="3848" max="3848" width="5.85546875" style="6" customWidth="1"/>
    <col min="3849" max="3849" width="9.42578125" style="6" customWidth="1"/>
    <col min="3850" max="3850" width="11.7109375" style="6" customWidth="1"/>
    <col min="3851" max="3851" width="20.7109375" style="6" customWidth="1"/>
    <col min="3852" max="3852" width="24.140625" style="6" customWidth="1"/>
    <col min="3853" max="3853" width="22.28515625" style="6" bestFit="1" customWidth="1"/>
    <col min="3854" max="4096" width="9.140625" style="6"/>
    <col min="4097" max="4097" width="4.140625" style="6" customWidth="1"/>
    <col min="4098" max="4098" width="48.28515625" style="6" customWidth="1"/>
    <col min="4099" max="4099" width="13" style="6" customWidth="1"/>
    <col min="4100" max="4100" width="5.7109375" style="6" customWidth="1"/>
    <col min="4101" max="4101" width="5.85546875" style="6" customWidth="1"/>
    <col min="4102" max="4102" width="9" style="6" customWidth="1"/>
    <col min="4103" max="4103" width="11.85546875" style="6" customWidth="1"/>
    <col min="4104" max="4104" width="5.85546875" style="6" customWidth="1"/>
    <col min="4105" max="4105" width="9.42578125" style="6" customWidth="1"/>
    <col min="4106" max="4106" width="11.7109375" style="6" customWidth="1"/>
    <col min="4107" max="4107" width="20.7109375" style="6" customWidth="1"/>
    <col min="4108" max="4108" width="24.140625" style="6" customWidth="1"/>
    <col min="4109" max="4109" width="22.28515625" style="6" bestFit="1" customWidth="1"/>
    <col min="4110" max="4352" width="9.140625" style="6"/>
    <col min="4353" max="4353" width="4.140625" style="6" customWidth="1"/>
    <col min="4354" max="4354" width="48.28515625" style="6" customWidth="1"/>
    <col min="4355" max="4355" width="13" style="6" customWidth="1"/>
    <col min="4356" max="4356" width="5.7109375" style="6" customWidth="1"/>
    <col min="4357" max="4357" width="5.85546875" style="6" customWidth="1"/>
    <col min="4358" max="4358" width="9" style="6" customWidth="1"/>
    <col min="4359" max="4359" width="11.85546875" style="6" customWidth="1"/>
    <col min="4360" max="4360" width="5.85546875" style="6" customWidth="1"/>
    <col min="4361" max="4361" width="9.42578125" style="6" customWidth="1"/>
    <col min="4362" max="4362" width="11.7109375" style="6" customWidth="1"/>
    <col min="4363" max="4363" width="20.7109375" style="6" customWidth="1"/>
    <col min="4364" max="4364" width="24.140625" style="6" customWidth="1"/>
    <col min="4365" max="4365" width="22.28515625" style="6" bestFit="1" customWidth="1"/>
    <col min="4366" max="4608" width="9.140625" style="6"/>
    <col min="4609" max="4609" width="4.140625" style="6" customWidth="1"/>
    <col min="4610" max="4610" width="48.28515625" style="6" customWidth="1"/>
    <col min="4611" max="4611" width="13" style="6" customWidth="1"/>
    <col min="4612" max="4612" width="5.7109375" style="6" customWidth="1"/>
    <col min="4613" max="4613" width="5.85546875" style="6" customWidth="1"/>
    <col min="4614" max="4614" width="9" style="6" customWidth="1"/>
    <col min="4615" max="4615" width="11.85546875" style="6" customWidth="1"/>
    <col min="4616" max="4616" width="5.85546875" style="6" customWidth="1"/>
    <col min="4617" max="4617" width="9.42578125" style="6" customWidth="1"/>
    <col min="4618" max="4618" width="11.7109375" style="6" customWidth="1"/>
    <col min="4619" max="4619" width="20.7109375" style="6" customWidth="1"/>
    <col min="4620" max="4620" width="24.140625" style="6" customWidth="1"/>
    <col min="4621" max="4621" width="22.28515625" style="6" bestFit="1" customWidth="1"/>
    <col min="4622" max="4864" width="9.140625" style="6"/>
    <col min="4865" max="4865" width="4.140625" style="6" customWidth="1"/>
    <col min="4866" max="4866" width="48.28515625" style="6" customWidth="1"/>
    <col min="4867" max="4867" width="13" style="6" customWidth="1"/>
    <col min="4868" max="4868" width="5.7109375" style="6" customWidth="1"/>
    <col min="4869" max="4869" width="5.85546875" style="6" customWidth="1"/>
    <col min="4870" max="4870" width="9" style="6" customWidth="1"/>
    <col min="4871" max="4871" width="11.85546875" style="6" customWidth="1"/>
    <col min="4872" max="4872" width="5.85546875" style="6" customWidth="1"/>
    <col min="4873" max="4873" width="9.42578125" style="6" customWidth="1"/>
    <col min="4874" max="4874" width="11.7109375" style="6" customWidth="1"/>
    <col min="4875" max="4875" width="20.7109375" style="6" customWidth="1"/>
    <col min="4876" max="4876" width="24.140625" style="6" customWidth="1"/>
    <col min="4877" max="4877" width="22.28515625" style="6" bestFit="1" customWidth="1"/>
    <col min="4878" max="5120" width="9.140625" style="6"/>
    <col min="5121" max="5121" width="4.140625" style="6" customWidth="1"/>
    <col min="5122" max="5122" width="48.28515625" style="6" customWidth="1"/>
    <col min="5123" max="5123" width="13" style="6" customWidth="1"/>
    <col min="5124" max="5124" width="5.7109375" style="6" customWidth="1"/>
    <col min="5125" max="5125" width="5.85546875" style="6" customWidth="1"/>
    <col min="5126" max="5126" width="9" style="6" customWidth="1"/>
    <col min="5127" max="5127" width="11.85546875" style="6" customWidth="1"/>
    <col min="5128" max="5128" width="5.85546875" style="6" customWidth="1"/>
    <col min="5129" max="5129" width="9.42578125" style="6" customWidth="1"/>
    <col min="5130" max="5130" width="11.7109375" style="6" customWidth="1"/>
    <col min="5131" max="5131" width="20.7109375" style="6" customWidth="1"/>
    <col min="5132" max="5132" width="24.140625" style="6" customWidth="1"/>
    <col min="5133" max="5133" width="22.28515625" style="6" bestFit="1" customWidth="1"/>
    <col min="5134" max="5376" width="9.140625" style="6"/>
    <col min="5377" max="5377" width="4.140625" style="6" customWidth="1"/>
    <col min="5378" max="5378" width="48.28515625" style="6" customWidth="1"/>
    <col min="5379" max="5379" width="13" style="6" customWidth="1"/>
    <col min="5380" max="5380" width="5.7109375" style="6" customWidth="1"/>
    <col min="5381" max="5381" width="5.85546875" style="6" customWidth="1"/>
    <col min="5382" max="5382" width="9" style="6" customWidth="1"/>
    <col min="5383" max="5383" width="11.85546875" style="6" customWidth="1"/>
    <col min="5384" max="5384" width="5.85546875" style="6" customWidth="1"/>
    <col min="5385" max="5385" width="9.42578125" style="6" customWidth="1"/>
    <col min="5386" max="5386" width="11.7109375" style="6" customWidth="1"/>
    <col min="5387" max="5387" width="20.7109375" style="6" customWidth="1"/>
    <col min="5388" max="5388" width="24.140625" style="6" customWidth="1"/>
    <col min="5389" max="5389" width="22.28515625" style="6" bestFit="1" customWidth="1"/>
    <col min="5390" max="5632" width="9.140625" style="6"/>
    <col min="5633" max="5633" width="4.140625" style="6" customWidth="1"/>
    <col min="5634" max="5634" width="48.28515625" style="6" customWidth="1"/>
    <col min="5635" max="5635" width="13" style="6" customWidth="1"/>
    <col min="5636" max="5636" width="5.7109375" style="6" customWidth="1"/>
    <col min="5637" max="5637" width="5.85546875" style="6" customWidth="1"/>
    <col min="5638" max="5638" width="9" style="6" customWidth="1"/>
    <col min="5639" max="5639" width="11.85546875" style="6" customWidth="1"/>
    <col min="5640" max="5640" width="5.85546875" style="6" customWidth="1"/>
    <col min="5641" max="5641" width="9.42578125" style="6" customWidth="1"/>
    <col min="5642" max="5642" width="11.7109375" style="6" customWidth="1"/>
    <col min="5643" max="5643" width="20.7109375" style="6" customWidth="1"/>
    <col min="5644" max="5644" width="24.140625" style="6" customWidth="1"/>
    <col min="5645" max="5645" width="22.28515625" style="6" bestFit="1" customWidth="1"/>
    <col min="5646" max="5888" width="9.140625" style="6"/>
    <col min="5889" max="5889" width="4.140625" style="6" customWidth="1"/>
    <col min="5890" max="5890" width="48.28515625" style="6" customWidth="1"/>
    <col min="5891" max="5891" width="13" style="6" customWidth="1"/>
    <col min="5892" max="5892" width="5.7109375" style="6" customWidth="1"/>
    <col min="5893" max="5893" width="5.85546875" style="6" customWidth="1"/>
    <col min="5894" max="5894" width="9" style="6" customWidth="1"/>
    <col min="5895" max="5895" width="11.85546875" style="6" customWidth="1"/>
    <col min="5896" max="5896" width="5.85546875" style="6" customWidth="1"/>
    <col min="5897" max="5897" width="9.42578125" style="6" customWidth="1"/>
    <col min="5898" max="5898" width="11.7109375" style="6" customWidth="1"/>
    <col min="5899" max="5899" width="20.7109375" style="6" customWidth="1"/>
    <col min="5900" max="5900" width="24.140625" style="6" customWidth="1"/>
    <col min="5901" max="5901" width="22.28515625" style="6" bestFit="1" customWidth="1"/>
    <col min="5902" max="6144" width="9.140625" style="6"/>
    <col min="6145" max="6145" width="4.140625" style="6" customWidth="1"/>
    <col min="6146" max="6146" width="48.28515625" style="6" customWidth="1"/>
    <col min="6147" max="6147" width="13" style="6" customWidth="1"/>
    <col min="6148" max="6148" width="5.7109375" style="6" customWidth="1"/>
    <col min="6149" max="6149" width="5.85546875" style="6" customWidth="1"/>
    <col min="6150" max="6150" width="9" style="6" customWidth="1"/>
    <col min="6151" max="6151" width="11.85546875" style="6" customWidth="1"/>
    <col min="6152" max="6152" width="5.85546875" style="6" customWidth="1"/>
    <col min="6153" max="6153" width="9.42578125" style="6" customWidth="1"/>
    <col min="6154" max="6154" width="11.7109375" style="6" customWidth="1"/>
    <col min="6155" max="6155" width="20.7109375" style="6" customWidth="1"/>
    <col min="6156" max="6156" width="24.140625" style="6" customWidth="1"/>
    <col min="6157" max="6157" width="22.28515625" style="6" bestFit="1" customWidth="1"/>
    <col min="6158" max="6400" width="9.140625" style="6"/>
    <col min="6401" max="6401" width="4.140625" style="6" customWidth="1"/>
    <col min="6402" max="6402" width="48.28515625" style="6" customWidth="1"/>
    <col min="6403" max="6403" width="13" style="6" customWidth="1"/>
    <col min="6404" max="6404" width="5.7109375" style="6" customWidth="1"/>
    <col min="6405" max="6405" width="5.85546875" style="6" customWidth="1"/>
    <col min="6406" max="6406" width="9" style="6" customWidth="1"/>
    <col min="6407" max="6407" width="11.85546875" style="6" customWidth="1"/>
    <col min="6408" max="6408" width="5.85546875" style="6" customWidth="1"/>
    <col min="6409" max="6409" width="9.42578125" style="6" customWidth="1"/>
    <col min="6410" max="6410" width="11.7109375" style="6" customWidth="1"/>
    <col min="6411" max="6411" width="20.7109375" style="6" customWidth="1"/>
    <col min="6412" max="6412" width="24.140625" style="6" customWidth="1"/>
    <col min="6413" max="6413" width="22.28515625" style="6" bestFit="1" customWidth="1"/>
    <col min="6414" max="6656" width="9.140625" style="6"/>
    <col min="6657" max="6657" width="4.140625" style="6" customWidth="1"/>
    <col min="6658" max="6658" width="48.28515625" style="6" customWidth="1"/>
    <col min="6659" max="6659" width="13" style="6" customWidth="1"/>
    <col min="6660" max="6660" width="5.7109375" style="6" customWidth="1"/>
    <col min="6661" max="6661" width="5.85546875" style="6" customWidth="1"/>
    <col min="6662" max="6662" width="9" style="6" customWidth="1"/>
    <col min="6663" max="6663" width="11.85546875" style="6" customWidth="1"/>
    <col min="6664" max="6664" width="5.85546875" style="6" customWidth="1"/>
    <col min="6665" max="6665" width="9.42578125" style="6" customWidth="1"/>
    <col min="6666" max="6666" width="11.7109375" style="6" customWidth="1"/>
    <col min="6667" max="6667" width="20.7109375" style="6" customWidth="1"/>
    <col min="6668" max="6668" width="24.140625" style="6" customWidth="1"/>
    <col min="6669" max="6669" width="22.28515625" style="6" bestFit="1" customWidth="1"/>
    <col min="6670" max="6912" width="9.140625" style="6"/>
    <col min="6913" max="6913" width="4.140625" style="6" customWidth="1"/>
    <col min="6914" max="6914" width="48.28515625" style="6" customWidth="1"/>
    <col min="6915" max="6915" width="13" style="6" customWidth="1"/>
    <col min="6916" max="6916" width="5.7109375" style="6" customWidth="1"/>
    <col min="6917" max="6917" width="5.85546875" style="6" customWidth="1"/>
    <col min="6918" max="6918" width="9" style="6" customWidth="1"/>
    <col min="6919" max="6919" width="11.85546875" style="6" customWidth="1"/>
    <col min="6920" max="6920" width="5.85546875" style="6" customWidth="1"/>
    <col min="6921" max="6921" width="9.42578125" style="6" customWidth="1"/>
    <col min="6922" max="6922" width="11.7109375" style="6" customWidth="1"/>
    <col min="6923" max="6923" width="20.7109375" style="6" customWidth="1"/>
    <col min="6924" max="6924" width="24.140625" style="6" customWidth="1"/>
    <col min="6925" max="6925" width="22.28515625" style="6" bestFit="1" customWidth="1"/>
    <col min="6926" max="7168" width="9.140625" style="6"/>
    <col min="7169" max="7169" width="4.140625" style="6" customWidth="1"/>
    <col min="7170" max="7170" width="48.28515625" style="6" customWidth="1"/>
    <col min="7171" max="7171" width="13" style="6" customWidth="1"/>
    <col min="7172" max="7172" width="5.7109375" style="6" customWidth="1"/>
    <col min="7173" max="7173" width="5.85546875" style="6" customWidth="1"/>
    <col min="7174" max="7174" width="9" style="6" customWidth="1"/>
    <col min="7175" max="7175" width="11.85546875" style="6" customWidth="1"/>
    <col min="7176" max="7176" width="5.85546875" style="6" customWidth="1"/>
    <col min="7177" max="7177" width="9.42578125" style="6" customWidth="1"/>
    <col min="7178" max="7178" width="11.7109375" style="6" customWidth="1"/>
    <col min="7179" max="7179" width="20.7109375" style="6" customWidth="1"/>
    <col min="7180" max="7180" width="24.140625" style="6" customWidth="1"/>
    <col min="7181" max="7181" width="22.28515625" style="6" bestFit="1" customWidth="1"/>
    <col min="7182" max="7424" width="9.140625" style="6"/>
    <col min="7425" max="7425" width="4.140625" style="6" customWidth="1"/>
    <col min="7426" max="7426" width="48.28515625" style="6" customWidth="1"/>
    <col min="7427" max="7427" width="13" style="6" customWidth="1"/>
    <col min="7428" max="7428" width="5.7109375" style="6" customWidth="1"/>
    <col min="7429" max="7429" width="5.85546875" style="6" customWidth="1"/>
    <col min="7430" max="7430" width="9" style="6" customWidth="1"/>
    <col min="7431" max="7431" width="11.85546875" style="6" customWidth="1"/>
    <col min="7432" max="7432" width="5.85546875" style="6" customWidth="1"/>
    <col min="7433" max="7433" width="9.42578125" style="6" customWidth="1"/>
    <col min="7434" max="7434" width="11.7109375" style="6" customWidth="1"/>
    <col min="7435" max="7435" width="20.7109375" style="6" customWidth="1"/>
    <col min="7436" max="7436" width="24.140625" style="6" customWidth="1"/>
    <col min="7437" max="7437" width="22.28515625" style="6" bestFit="1" customWidth="1"/>
    <col min="7438" max="7680" width="9.140625" style="6"/>
    <col min="7681" max="7681" width="4.140625" style="6" customWidth="1"/>
    <col min="7682" max="7682" width="48.28515625" style="6" customWidth="1"/>
    <col min="7683" max="7683" width="13" style="6" customWidth="1"/>
    <col min="7684" max="7684" width="5.7109375" style="6" customWidth="1"/>
    <col min="7685" max="7685" width="5.85546875" style="6" customWidth="1"/>
    <col min="7686" max="7686" width="9" style="6" customWidth="1"/>
    <col min="7687" max="7687" width="11.85546875" style="6" customWidth="1"/>
    <col min="7688" max="7688" width="5.85546875" style="6" customWidth="1"/>
    <col min="7689" max="7689" width="9.42578125" style="6" customWidth="1"/>
    <col min="7690" max="7690" width="11.7109375" style="6" customWidth="1"/>
    <col min="7691" max="7691" width="20.7109375" style="6" customWidth="1"/>
    <col min="7692" max="7692" width="24.140625" style="6" customWidth="1"/>
    <col min="7693" max="7693" width="22.28515625" style="6" bestFit="1" customWidth="1"/>
    <col min="7694" max="7936" width="9.140625" style="6"/>
    <col min="7937" max="7937" width="4.140625" style="6" customWidth="1"/>
    <col min="7938" max="7938" width="48.28515625" style="6" customWidth="1"/>
    <col min="7939" max="7939" width="13" style="6" customWidth="1"/>
    <col min="7940" max="7940" width="5.7109375" style="6" customWidth="1"/>
    <col min="7941" max="7941" width="5.85546875" style="6" customWidth="1"/>
    <col min="7942" max="7942" width="9" style="6" customWidth="1"/>
    <col min="7943" max="7943" width="11.85546875" style="6" customWidth="1"/>
    <col min="7944" max="7944" width="5.85546875" style="6" customWidth="1"/>
    <col min="7945" max="7945" width="9.42578125" style="6" customWidth="1"/>
    <col min="7946" max="7946" width="11.7109375" style="6" customWidth="1"/>
    <col min="7947" max="7947" width="20.7109375" style="6" customWidth="1"/>
    <col min="7948" max="7948" width="24.140625" style="6" customWidth="1"/>
    <col min="7949" max="7949" width="22.28515625" style="6" bestFit="1" customWidth="1"/>
    <col min="7950" max="8192" width="9.140625" style="6"/>
    <col min="8193" max="8193" width="4.140625" style="6" customWidth="1"/>
    <col min="8194" max="8194" width="48.28515625" style="6" customWidth="1"/>
    <col min="8195" max="8195" width="13" style="6" customWidth="1"/>
    <col min="8196" max="8196" width="5.7109375" style="6" customWidth="1"/>
    <col min="8197" max="8197" width="5.85546875" style="6" customWidth="1"/>
    <col min="8198" max="8198" width="9" style="6" customWidth="1"/>
    <col min="8199" max="8199" width="11.85546875" style="6" customWidth="1"/>
    <col min="8200" max="8200" width="5.85546875" style="6" customWidth="1"/>
    <col min="8201" max="8201" width="9.42578125" style="6" customWidth="1"/>
    <col min="8202" max="8202" width="11.7109375" style="6" customWidth="1"/>
    <col min="8203" max="8203" width="20.7109375" style="6" customWidth="1"/>
    <col min="8204" max="8204" width="24.140625" style="6" customWidth="1"/>
    <col min="8205" max="8205" width="22.28515625" style="6" bestFit="1" customWidth="1"/>
    <col min="8206" max="8448" width="9.140625" style="6"/>
    <col min="8449" max="8449" width="4.140625" style="6" customWidth="1"/>
    <col min="8450" max="8450" width="48.28515625" style="6" customWidth="1"/>
    <col min="8451" max="8451" width="13" style="6" customWidth="1"/>
    <col min="8452" max="8452" width="5.7109375" style="6" customWidth="1"/>
    <col min="8453" max="8453" width="5.85546875" style="6" customWidth="1"/>
    <col min="8454" max="8454" width="9" style="6" customWidth="1"/>
    <col min="8455" max="8455" width="11.85546875" style="6" customWidth="1"/>
    <col min="8456" max="8456" width="5.85546875" style="6" customWidth="1"/>
    <col min="8457" max="8457" width="9.42578125" style="6" customWidth="1"/>
    <col min="8458" max="8458" width="11.7109375" style="6" customWidth="1"/>
    <col min="8459" max="8459" width="20.7109375" style="6" customWidth="1"/>
    <col min="8460" max="8460" width="24.140625" style="6" customWidth="1"/>
    <col min="8461" max="8461" width="22.28515625" style="6" bestFit="1" customWidth="1"/>
    <col min="8462" max="8704" width="9.140625" style="6"/>
    <col min="8705" max="8705" width="4.140625" style="6" customWidth="1"/>
    <col min="8706" max="8706" width="48.28515625" style="6" customWidth="1"/>
    <col min="8707" max="8707" width="13" style="6" customWidth="1"/>
    <col min="8708" max="8708" width="5.7109375" style="6" customWidth="1"/>
    <col min="8709" max="8709" width="5.85546875" style="6" customWidth="1"/>
    <col min="8710" max="8710" width="9" style="6" customWidth="1"/>
    <col min="8711" max="8711" width="11.85546875" style="6" customWidth="1"/>
    <col min="8712" max="8712" width="5.85546875" style="6" customWidth="1"/>
    <col min="8713" max="8713" width="9.42578125" style="6" customWidth="1"/>
    <col min="8714" max="8714" width="11.7109375" style="6" customWidth="1"/>
    <col min="8715" max="8715" width="20.7109375" style="6" customWidth="1"/>
    <col min="8716" max="8716" width="24.140625" style="6" customWidth="1"/>
    <col min="8717" max="8717" width="22.28515625" style="6" bestFit="1" customWidth="1"/>
    <col min="8718" max="8960" width="9.140625" style="6"/>
    <col min="8961" max="8961" width="4.140625" style="6" customWidth="1"/>
    <col min="8962" max="8962" width="48.28515625" style="6" customWidth="1"/>
    <col min="8963" max="8963" width="13" style="6" customWidth="1"/>
    <col min="8964" max="8964" width="5.7109375" style="6" customWidth="1"/>
    <col min="8965" max="8965" width="5.85546875" style="6" customWidth="1"/>
    <col min="8966" max="8966" width="9" style="6" customWidth="1"/>
    <col min="8967" max="8967" width="11.85546875" style="6" customWidth="1"/>
    <col min="8968" max="8968" width="5.85546875" style="6" customWidth="1"/>
    <col min="8969" max="8969" width="9.42578125" style="6" customWidth="1"/>
    <col min="8970" max="8970" width="11.7109375" style="6" customWidth="1"/>
    <col min="8971" max="8971" width="20.7109375" style="6" customWidth="1"/>
    <col min="8972" max="8972" width="24.140625" style="6" customWidth="1"/>
    <col min="8973" max="8973" width="22.28515625" style="6" bestFit="1" customWidth="1"/>
    <col min="8974" max="9216" width="9.140625" style="6"/>
    <col min="9217" max="9217" width="4.140625" style="6" customWidth="1"/>
    <col min="9218" max="9218" width="48.28515625" style="6" customWidth="1"/>
    <col min="9219" max="9219" width="13" style="6" customWidth="1"/>
    <col min="9220" max="9220" width="5.7109375" style="6" customWidth="1"/>
    <col min="9221" max="9221" width="5.85546875" style="6" customWidth="1"/>
    <col min="9222" max="9222" width="9" style="6" customWidth="1"/>
    <col min="9223" max="9223" width="11.85546875" style="6" customWidth="1"/>
    <col min="9224" max="9224" width="5.85546875" style="6" customWidth="1"/>
    <col min="9225" max="9225" width="9.42578125" style="6" customWidth="1"/>
    <col min="9226" max="9226" width="11.7109375" style="6" customWidth="1"/>
    <col min="9227" max="9227" width="20.7109375" style="6" customWidth="1"/>
    <col min="9228" max="9228" width="24.140625" style="6" customWidth="1"/>
    <col min="9229" max="9229" width="22.28515625" style="6" bestFit="1" customWidth="1"/>
    <col min="9230" max="9472" width="9.140625" style="6"/>
    <col min="9473" max="9473" width="4.140625" style="6" customWidth="1"/>
    <col min="9474" max="9474" width="48.28515625" style="6" customWidth="1"/>
    <col min="9475" max="9475" width="13" style="6" customWidth="1"/>
    <col min="9476" max="9476" width="5.7109375" style="6" customWidth="1"/>
    <col min="9477" max="9477" width="5.85546875" style="6" customWidth="1"/>
    <col min="9478" max="9478" width="9" style="6" customWidth="1"/>
    <col min="9479" max="9479" width="11.85546875" style="6" customWidth="1"/>
    <col min="9480" max="9480" width="5.85546875" style="6" customWidth="1"/>
    <col min="9481" max="9481" width="9.42578125" style="6" customWidth="1"/>
    <col min="9482" max="9482" width="11.7109375" style="6" customWidth="1"/>
    <col min="9483" max="9483" width="20.7109375" style="6" customWidth="1"/>
    <col min="9484" max="9484" width="24.140625" style="6" customWidth="1"/>
    <col min="9485" max="9485" width="22.28515625" style="6" bestFit="1" customWidth="1"/>
    <col min="9486" max="9728" width="9.140625" style="6"/>
    <col min="9729" max="9729" width="4.140625" style="6" customWidth="1"/>
    <col min="9730" max="9730" width="48.28515625" style="6" customWidth="1"/>
    <col min="9731" max="9731" width="13" style="6" customWidth="1"/>
    <col min="9732" max="9732" width="5.7109375" style="6" customWidth="1"/>
    <col min="9733" max="9733" width="5.85546875" style="6" customWidth="1"/>
    <col min="9734" max="9734" width="9" style="6" customWidth="1"/>
    <col min="9735" max="9735" width="11.85546875" style="6" customWidth="1"/>
    <col min="9736" max="9736" width="5.85546875" style="6" customWidth="1"/>
    <col min="9737" max="9737" width="9.42578125" style="6" customWidth="1"/>
    <col min="9738" max="9738" width="11.7109375" style="6" customWidth="1"/>
    <col min="9739" max="9739" width="20.7109375" style="6" customWidth="1"/>
    <col min="9740" max="9740" width="24.140625" style="6" customWidth="1"/>
    <col min="9741" max="9741" width="22.28515625" style="6" bestFit="1" customWidth="1"/>
    <col min="9742" max="9984" width="9.140625" style="6"/>
    <col min="9985" max="9985" width="4.140625" style="6" customWidth="1"/>
    <col min="9986" max="9986" width="48.28515625" style="6" customWidth="1"/>
    <col min="9987" max="9987" width="13" style="6" customWidth="1"/>
    <col min="9988" max="9988" width="5.7109375" style="6" customWidth="1"/>
    <col min="9989" max="9989" width="5.85546875" style="6" customWidth="1"/>
    <col min="9990" max="9990" width="9" style="6" customWidth="1"/>
    <col min="9991" max="9991" width="11.85546875" style="6" customWidth="1"/>
    <col min="9992" max="9992" width="5.85546875" style="6" customWidth="1"/>
    <col min="9993" max="9993" width="9.42578125" style="6" customWidth="1"/>
    <col min="9994" max="9994" width="11.7109375" style="6" customWidth="1"/>
    <col min="9995" max="9995" width="20.7109375" style="6" customWidth="1"/>
    <col min="9996" max="9996" width="24.140625" style="6" customWidth="1"/>
    <col min="9997" max="9997" width="22.28515625" style="6" bestFit="1" customWidth="1"/>
    <col min="9998" max="10240" width="9.140625" style="6"/>
    <col min="10241" max="10241" width="4.140625" style="6" customWidth="1"/>
    <col min="10242" max="10242" width="48.28515625" style="6" customWidth="1"/>
    <col min="10243" max="10243" width="13" style="6" customWidth="1"/>
    <col min="10244" max="10244" width="5.7109375" style="6" customWidth="1"/>
    <col min="10245" max="10245" width="5.85546875" style="6" customWidth="1"/>
    <col min="10246" max="10246" width="9" style="6" customWidth="1"/>
    <col min="10247" max="10247" width="11.85546875" style="6" customWidth="1"/>
    <col min="10248" max="10248" width="5.85546875" style="6" customWidth="1"/>
    <col min="10249" max="10249" width="9.42578125" style="6" customWidth="1"/>
    <col min="10250" max="10250" width="11.7109375" style="6" customWidth="1"/>
    <col min="10251" max="10251" width="20.7109375" style="6" customWidth="1"/>
    <col min="10252" max="10252" width="24.140625" style="6" customWidth="1"/>
    <col min="10253" max="10253" width="22.28515625" style="6" bestFit="1" customWidth="1"/>
    <col min="10254" max="10496" width="9.140625" style="6"/>
    <col min="10497" max="10497" width="4.140625" style="6" customWidth="1"/>
    <col min="10498" max="10498" width="48.28515625" style="6" customWidth="1"/>
    <col min="10499" max="10499" width="13" style="6" customWidth="1"/>
    <col min="10500" max="10500" width="5.7109375" style="6" customWidth="1"/>
    <col min="10501" max="10501" width="5.85546875" style="6" customWidth="1"/>
    <col min="10502" max="10502" width="9" style="6" customWidth="1"/>
    <col min="10503" max="10503" width="11.85546875" style="6" customWidth="1"/>
    <col min="10504" max="10504" width="5.85546875" style="6" customWidth="1"/>
    <col min="10505" max="10505" width="9.42578125" style="6" customWidth="1"/>
    <col min="10506" max="10506" width="11.7109375" style="6" customWidth="1"/>
    <col min="10507" max="10507" width="20.7109375" style="6" customWidth="1"/>
    <col min="10508" max="10508" width="24.140625" style="6" customWidth="1"/>
    <col min="10509" max="10509" width="22.28515625" style="6" bestFit="1" customWidth="1"/>
    <col min="10510" max="10752" width="9.140625" style="6"/>
    <col min="10753" max="10753" width="4.140625" style="6" customWidth="1"/>
    <col min="10754" max="10754" width="48.28515625" style="6" customWidth="1"/>
    <col min="10755" max="10755" width="13" style="6" customWidth="1"/>
    <col min="10756" max="10756" width="5.7109375" style="6" customWidth="1"/>
    <col min="10757" max="10757" width="5.85546875" style="6" customWidth="1"/>
    <col min="10758" max="10758" width="9" style="6" customWidth="1"/>
    <col min="10759" max="10759" width="11.85546875" style="6" customWidth="1"/>
    <col min="10760" max="10760" width="5.85546875" style="6" customWidth="1"/>
    <col min="10761" max="10761" width="9.42578125" style="6" customWidth="1"/>
    <col min="10762" max="10762" width="11.7109375" style="6" customWidth="1"/>
    <col min="10763" max="10763" width="20.7109375" style="6" customWidth="1"/>
    <col min="10764" max="10764" width="24.140625" style="6" customWidth="1"/>
    <col min="10765" max="10765" width="22.28515625" style="6" bestFit="1" customWidth="1"/>
    <col min="10766" max="11008" width="9.140625" style="6"/>
    <col min="11009" max="11009" width="4.140625" style="6" customWidth="1"/>
    <col min="11010" max="11010" width="48.28515625" style="6" customWidth="1"/>
    <col min="11011" max="11011" width="13" style="6" customWidth="1"/>
    <col min="11012" max="11012" width="5.7109375" style="6" customWidth="1"/>
    <col min="11013" max="11013" width="5.85546875" style="6" customWidth="1"/>
    <col min="11014" max="11014" width="9" style="6" customWidth="1"/>
    <col min="11015" max="11015" width="11.85546875" style="6" customWidth="1"/>
    <col min="11016" max="11016" width="5.85546875" style="6" customWidth="1"/>
    <col min="11017" max="11017" width="9.42578125" style="6" customWidth="1"/>
    <col min="11018" max="11018" width="11.7109375" style="6" customWidth="1"/>
    <col min="11019" max="11019" width="20.7109375" style="6" customWidth="1"/>
    <col min="11020" max="11020" width="24.140625" style="6" customWidth="1"/>
    <col min="11021" max="11021" width="22.28515625" style="6" bestFit="1" customWidth="1"/>
    <col min="11022" max="11264" width="9.140625" style="6"/>
    <col min="11265" max="11265" width="4.140625" style="6" customWidth="1"/>
    <col min="11266" max="11266" width="48.28515625" style="6" customWidth="1"/>
    <col min="11267" max="11267" width="13" style="6" customWidth="1"/>
    <col min="11268" max="11268" width="5.7109375" style="6" customWidth="1"/>
    <col min="11269" max="11269" width="5.85546875" style="6" customWidth="1"/>
    <col min="11270" max="11270" width="9" style="6" customWidth="1"/>
    <col min="11271" max="11271" width="11.85546875" style="6" customWidth="1"/>
    <col min="11272" max="11272" width="5.85546875" style="6" customWidth="1"/>
    <col min="11273" max="11273" width="9.42578125" style="6" customWidth="1"/>
    <col min="11274" max="11274" width="11.7109375" style="6" customWidth="1"/>
    <col min="11275" max="11275" width="20.7109375" style="6" customWidth="1"/>
    <col min="11276" max="11276" width="24.140625" style="6" customWidth="1"/>
    <col min="11277" max="11277" width="22.28515625" style="6" bestFit="1" customWidth="1"/>
    <col min="11278" max="11520" width="9.140625" style="6"/>
    <col min="11521" max="11521" width="4.140625" style="6" customWidth="1"/>
    <col min="11522" max="11522" width="48.28515625" style="6" customWidth="1"/>
    <col min="11523" max="11523" width="13" style="6" customWidth="1"/>
    <col min="11524" max="11524" width="5.7109375" style="6" customWidth="1"/>
    <col min="11525" max="11525" width="5.85546875" style="6" customWidth="1"/>
    <col min="11526" max="11526" width="9" style="6" customWidth="1"/>
    <col min="11527" max="11527" width="11.85546875" style="6" customWidth="1"/>
    <col min="11528" max="11528" width="5.85546875" style="6" customWidth="1"/>
    <col min="11529" max="11529" width="9.42578125" style="6" customWidth="1"/>
    <col min="11530" max="11530" width="11.7109375" style="6" customWidth="1"/>
    <col min="11531" max="11531" width="20.7109375" style="6" customWidth="1"/>
    <col min="11532" max="11532" width="24.140625" style="6" customWidth="1"/>
    <col min="11533" max="11533" width="22.28515625" style="6" bestFit="1" customWidth="1"/>
    <col min="11534" max="11776" width="9.140625" style="6"/>
    <col min="11777" max="11777" width="4.140625" style="6" customWidth="1"/>
    <col min="11778" max="11778" width="48.28515625" style="6" customWidth="1"/>
    <col min="11779" max="11779" width="13" style="6" customWidth="1"/>
    <col min="11780" max="11780" width="5.7109375" style="6" customWidth="1"/>
    <col min="11781" max="11781" width="5.85546875" style="6" customWidth="1"/>
    <col min="11782" max="11782" width="9" style="6" customWidth="1"/>
    <col min="11783" max="11783" width="11.85546875" style="6" customWidth="1"/>
    <col min="11784" max="11784" width="5.85546875" style="6" customWidth="1"/>
    <col min="11785" max="11785" width="9.42578125" style="6" customWidth="1"/>
    <col min="11786" max="11786" width="11.7109375" style="6" customWidth="1"/>
    <col min="11787" max="11787" width="20.7109375" style="6" customWidth="1"/>
    <col min="11788" max="11788" width="24.140625" style="6" customWidth="1"/>
    <col min="11789" max="11789" width="22.28515625" style="6" bestFit="1" customWidth="1"/>
    <col min="11790" max="12032" width="9.140625" style="6"/>
    <col min="12033" max="12033" width="4.140625" style="6" customWidth="1"/>
    <col min="12034" max="12034" width="48.28515625" style="6" customWidth="1"/>
    <col min="12035" max="12035" width="13" style="6" customWidth="1"/>
    <col min="12036" max="12036" width="5.7109375" style="6" customWidth="1"/>
    <col min="12037" max="12037" width="5.85546875" style="6" customWidth="1"/>
    <col min="12038" max="12038" width="9" style="6" customWidth="1"/>
    <col min="12039" max="12039" width="11.85546875" style="6" customWidth="1"/>
    <col min="12040" max="12040" width="5.85546875" style="6" customWidth="1"/>
    <col min="12041" max="12041" width="9.42578125" style="6" customWidth="1"/>
    <col min="12042" max="12042" width="11.7109375" style="6" customWidth="1"/>
    <col min="12043" max="12043" width="20.7109375" style="6" customWidth="1"/>
    <col min="12044" max="12044" width="24.140625" style="6" customWidth="1"/>
    <col min="12045" max="12045" width="22.28515625" style="6" bestFit="1" customWidth="1"/>
    <col min="12046" max="12288" width="9.140625" style="6"/>
    <col min="12289" max="12289" width="4.140625" style="6" customWidth="1"/>
    <col min="12290" max="12290" width="48.28515625" style="6" customWidth="1"/>
    <col min="12291" max="12291" width="13" style="6" customWidth="1"/>
    <col min="12292" max="12292" width="5.7109375" style="6" customWidth="1"/>
    <col min="12293" max="12293" width="5.85546875" style="6" customWidth="1"/>
    <col min="12294" max="12294" width="9" style="6" customWidth="1"/>
    <col min="12295" max="12295" width="11.85546875" style="6" customWidth="1"/>
    <col min="12296" max="12296" width="5.85546875" style="6" customWidth="1"/>
    <col min="12297" max="12297" width="9.42578125" style="6" customWidth="1"/>
    <col min="12298" max="12298" width="11.7109375" style="6" customWidth="1"/>
    <col min="12299" max="12299" width="20.7109375" style="6" customWidth="1"/>
    <col min="12300" max="12300" width="24.140625" style="6" customWidth="1"/>
    <col min="12301" max="12301" width="22.28515625" style="6" bestFit="1" customWidth="1"/>
    <col min="12302" max="12544" width="9.140625" style="6"/>
    <col min="12545" max="12545" width="4.140625" style="6" customWidth="1"/>
    <col min="12546" max="12546" width="48.28515625" style="6" customWidth="1"/>
    <col min="12547" max="12547" width="13" style="6" customWidth="1"/>
    <col min="12548" max="12548" width="5.7109375" style="6" customWidth="1"/>
    <col min="12549" max="12549" width="5.85546875" style="6" customWidth="1"/>
    <col min="12550" max="12550" width="9" style="6" customWidth="1"/>
    <col min="12551" max="12551" width="11.85546875" style="6" customWidth="1"/>
    <col min="12552" max="12552" width="5.85546875" style="6" customWidth="1"/>
    <col min="12553" max="12553" width="9.42578125" style="6" customWidth="1"/>
    <col min="12554" max="12554" width="11.7109375" style="6" customWidth="1"/>
    <col min="12555" max="12555" width="20.7109375" style="6" customWidth="1"/>
    <col min="12556" max="12556" width="24.140625" style="6" customWidth="1"/>
    <col min="12557" max="12557" width="22.28515625" style="6" bestFit="1" customWidth="1"/>
    <col min="12558" max="12800" width="9.140625" style="6"/>
    <col min="12801" max="12801" width="4.140625" style="6" customWidth="1"/>
    <col min="12802" max="12802" width="48.28515625" style="6" customWidth="1"/>
    <col min="12803" max="12803" width="13" style="6" customWidth="1"/>
    <col min="12804" max="12804" width="5.7109375" style="6" customWidth="1"/>
    <col min="12805" max="12805" width="5.85546875" style="6" customWidth="1"/>
    <col min="12806" max="12806" width="9" style="6" customWidth="1"/>
    <col min="12807" max="12807" width="11.85546875" style="6" customWidth="1"/>
    <col min="12808" max="12808" width="5.85546875" style="6" customWidth="1"/>
    <col min="12809" max="12809" width="9.42578125" style="6" customWidth="1"/>
    <col min="12810" max="12810" width="11.7109375" style="6" customWidth="1"/>
    <col min="12811" max="12811" width="20.7109375" style="6" customWidth="1"/>
    <col min="12812" max="12812" width="24.140625" style="6" customWidth="1"/>
    <col min="12813" max="12813" width="22.28515625" style="6" bestFit="1" customWidth="1"/>
    <col min="12814" max="13056" width="9.140625" style="6"/>
    <col min="13057" max="13057" width="4.140625" style="6" customWidth="1"/>
    <col min="13058" max="13058" width="48.28515625" style="6" customWidth="1"/>
    <col min="13059" max="13059" width="13" style="6" customWidth="1"/>
    <col min="13060" max="13060" width="5.7109375" style="6" customWidth="1"/>
    <col min="13061" max="13061" width="5.85546875" style="6" customWidth="1"/>
    <col min="13062" max="13062" width="9" style="6" customWidth="1"/>
    <col min="13063" max="13063" width="11.85546875" style="6" customWidth="1"/>
    <col min="13064" max="13064" width="5.85546875" style="6" customWidth="1"/>
    <col min="13065" max="13065" width="9.42578125" style="6" customWidth="1"/>
    <col min="13066" max="13066" width="11.7109375" style="6" customWidth="1"/>
    <col min="13067" max="13067" width="20.7109375" style="6" customWidth="1"/>
    <col min="13068" max="13068" width="24.140625" style="6" customWidth="1"/>
    <col min="13069" max="13069" width="22.28515625" style="6" bestFit="1" customWidth="1"/>
    <col min="13070" max="13312" width="9.140625" style="6"/>
    <col min="13313" max="13313" width="4.140625" style="6" customWidth="1"/>
    <col min="13314" max="13314" width="48.28515625" style="6" customWidth="1"/>
    <col min="13315" max="13315" width="13" style="6" customWidth="1"/>
    <col min="13316" max="13316" width="5.7109375" style="6" customWidth="1"/>
    <col min="13317" max="13317" width="5.85546875" style="6" customWidth="1"/>
    <col min="13318" max="13318" width="9" style="6" customWidth="1"/>
    <col min="13319" max="13319" width="11.85546875" style="6" customWidth="1"/>
    <col min="13320" max="13320" width="5.85546875" style="6" customWidth="1"/>
    <col min="13321" max="13321" width="9.42578125" style="6" customWidth="1"/>
    <col min="13322" max="13322" width="11.7109375" style="6" customWidth="1"/>
    <col min="13323" max="13323" width="20.7109375" style="6" customWidth="1"/>
    <col min="13324" max="13324" width="24.140625" style="6" customWidth="1"/>
    <col min="13325" max="13325" width="22.28515625" style="6" bestFit="1" customWidth="1"/>
    <col min="13326" max="13568" width="9.140625" style="6"/>
    <col min="13569" max="13569" width="4.140625" style="6" customWidth="1"/>
    <col min="13570" max="13570" width="48.28515625" style="6" customWidth="1"/>
    <col min="13571" max="13571" width="13" style="6" customWidth="1"/>
    <col min="13572" max="13572" width="5.7109375" style="6" customWidth="1"/>
    <col min="13573" max="13573" width="5.85546875" style="6" customWidth="1"/>
    <col min="13574" max="13574" width="9" style="6" customWidth="1"/>
    <col min="13575" max="13575" width="11.85546875" style="6" customWidth="1"/>
    <col min="13576" max="13576" width="5.85546875" style="6" customWidth="1"/>
    <col min="13577" max="13577" width="9.42578125" style="6" customWidth="1"/>
    <col min="13578" max="13578" width="11.7109375" style="6" customWidth="1"/>
    <col min="13579" max="13579" width="20.7109375" style="6" customWidth="1"/>
    <col min="13580" max="13580" width="24.140625" style="6" customWidth="1"/>
    <col min="13581" max="13581" width="22.28515625" style="6" bestFit="1" customWidth="1"/>
    <col min="13582" max="13824" width="9.140625" style="6"/>
    <col min="13825" max="13825" width="4.140625" style="6" customWidth="1"/>
    <col min="13826" max="13826" width="48.28515625" style="6" customWidth="1"/>
    <col min="13827" max="13827" width="13" style="6" customWidth="1"/>
    <col min="13828" max="13828" width="5.7109375" style="6" customWidth="1"/>
    <col min="13829" max="13829" width="5.85546875" style="6" customWidth="1"/>
    <col min="13830" max="13830" width="9" style="6" customWidth="1"/>
    <col min="13831" max="13831" width="11.85546875" style="6" customWidth="1"/>
    <col min="13832" max="13832" width="5.85546875" style="6" customWidth="1"/>
    <col min="13833" max="13833" width="9.42578125" style="6" customWidth="1"/>
    <col min="13834" max="13834" width="11.7109375" style="6" customWidth="1"/>
    <col min="13835" max="13835" width="20.7109375" style="6" customWidth="1"/>
    <col min="13836" max="13836" width="24.140625" style="6" customWidth="1"/>
    <col min="13837" max="13837" width="22.28515625" style="6" bestFit="1" customWidth="1"/>
    <col min="13838" max="14080" width="9.140625" style="6"/>
    <col min="14081" max="14081" width="4.140625" style="6" customWidth="1"/>
    <col min="14082" max="14082" width="48.28515625" style="6" customWidth="1"/>
    <col min="14083" max="14083" width="13" style="6" customWidth="1"/>
    <col min="14084" max="14084" width="5.7109375" style="6" customWidth="1"/>
    <col min="14085" max="14085" width="5.85546875" style="6" customWidth="1"/>
    <col min="14086" max="14086" width="9" style="6" customWidth="1"/>
    <col min="14087" max="14087" width="11.85546875" style="6" customWidth="1"/>
    <col min="14088" max="14088" width="5.85546875" style="6" customWidth="1"/>
    <col min="14089" max="14089" width="9.42578125" style="6" customWidth="1"/>
    <col min="14090" max="14090" width="11.7109375" style="6" customWidth="1"/>
    <col min="14091" max="14091" width="20.7109375" style="6" customWidth="1"/>
    <col min="14092" max="14092" width="24.140625" style="6" customWidth="1"/>
    <col min="14093" max="14093" width="22.28515625" style="6" bestFit="1" customWidth="1"/>
    <col min="14094" max="14336" width="9.140625" style="6"/>
    <col min="14337" max="14337" width="4.140625" style="6" customWidth="1"/>
    <col min="14338" max="14338" width="48.28515625" style="6" customWidth="1"/>
    <col min="14339" max="14339" width="13" style="6" customWidth="1"/>
    <col min="14340" max="14340" width="5.7109375" style="6" customWidth="1"/>
    <col min="14341" max="14341" width="5.85546875" style="6" customWidth="1"/>
    <col min="14342" max="14342" width="9" style="6" customWidth="1"/>
    <col min="14343" max="14343" width="11.85546875" style="6" customWidth="1"/>
    <col min="14344" max="14344" width="5.85546875" style="6" customWidth="1"/>
    <col min="14345" max="14345" width="9.42578125" style="6" customWidth="1"/>
    <col min="14346" max="14346" width="11.7109375" style="6" customWidth="1"/>
    <col min="14347" max="14347" width="20.7109375" style="6" customWidth="1"/>
    <col min="14348" max="14348" width="24.140625" style="6" customWidth="1"/>
    <col min="14349" max="14349" width="22.28515625" style="6" bestFit="1" customWidth="1"/>
    <col min="14350" max="14592" width="9.140625" style="6"/>
    <col min="14593" max="14593" width="4.140625" style="6" customWidth="1"/>
    <col min="14594" max="14594" width="48.28515625" style="6" customWidth="1"/>
    <col min="14595" max="14595" width="13" style="6" customWidth="1"/>
    <col min="14596" max="14596" width="5.7109375" style="6" customWidth="1"/>
    <col min="14597" max="14597" width="5.85546875" style="6" customWidth="1"/>
    <col min="14598" max="14598" width="9" style="6" customWidth="1"/>
    <col min="14599" max="14599" width="11.85546875" style="6" customWidth="1"/>
    <col min="14600" max="14600" width="5.85546875" style="6" customWidth="1"/>
    <col min="14601" max="14601" width="9.42578125" style="6" customWidth="1"/>
    <col min="14602" max="14602" width="11.7109375" style="6" customWidth="1"/>
    <col min="14603" max="14603" width="20.7109375" style="6" customWidth="1"/>
    <col min="14604" max="14604" width="24.140625" style="6" customWidth="1"/>
    <col min="14605" max="14605" width="22.28515625" style="6" bestFit="1" customWidth="1"/>
    <col min="14606" max="14848" width="9.140625" style="6"/>
    <col min="14849" max="14849" width="4.140625" style="6" customWidth="1"/>
    <col min="14850" max="14850" width="48.28515625" style="6" customWidth="1"/>
    <col min="14851" max="14851" width="13" style="6" customWidth="1"/>
    <col min="14852" max="14852" width="5.7109375" style="6" customWidth="1"/>
    <col min="14853" max="14853" width="5.85546875" style="6" customWidth="1"/>
    <col min="14854" max="14854" width="9" style="6" customWidth="1"/>
    <col min="14855" max="14855" width="11.85546875" style="6" customWidth="1"/>
    <col min="14856" max="14856" width="5.85546875" style="6" customWidth="1"/>
    <col min="14857" max="14857" width="9.42578125" style="6" customWidth="1"/>
    <col min="14858" max="14858" width="11.7109375" style="6" customWidth="1"/>
    <col min="14859" max="14859" width="20.7109375" style="6" customWidth="1"/>
    <col min="14860" max="14860" width="24.140625" style="6" customWidth="1"/>
    <col min="14861" max="14861" width="22.28515625" style="6" bestFit="1" customWidth="1"/>
    <col min="14862" max="15104" width="9.140625" style="6"/>
    <col min="15105" max="15105" width="4.140625" style="6" customWidth="1"/>
    <col min="15106" max="15106" width="48.28515625" style="6" customWidth="1"/>
    <col min="15107" max="15107" width="13" style="6" customWidth="1"/>
    <col min="15108" max="15108" width="5.7109375" style="6" customWidth="1"/>
    <col min="15109" max="15109" width="5.85546875" style="6" customWidth="1"/>
    <col min="15110" max="15110" width="9" style="6" customWidth="1"/>
    <col min="15111" max="15111" width="11.85546875" style="6" customWidth="1"/>
    <col min="15112" max="15112" width="5.85546875" style="6" customWidth="1"/>
    <col min="15113" max="15113" width="9.42578125" style="6" customWidth="1"/>
    <col min="15114" max="15114" width="11.7109375" style="6" customWidth="1"/>
    <col min="15115" max="15115" width="20.7109375" style="6" customWidth="1"/>
    <col min="15116" max="15116" width="24.140625" style="6" customWidth="1"/>
    <col min="15117" max="15117" width="22.28515625" style="6" bestFit="1" customWidth="1"/>
    <col min="15118" max="15360" width="9.140625" style="6"/>
    <col min="15361" max="15361" width="4.140625" style="6" customWidth="1"/>
    <col min="15362" max="15362" width="48.28515625" style="6" customWidth="1"/>
    <col min="15363" max="15363" width="13" style="6" customWidth="1"/>
    <col min="15364" max="15364" width="5.7109375" style="6" customWidth="1"/>
    <col min="15365" max="15365" width="5.85546875" style="6" customWidth="1"/>
    <col min="15366" max="15366" width="9" style="6" customWidth="1"/>
    <col min="15367" max="15367" width="11.85546875" style="6" customWidth="1"/>
    <col min="15368" max="15368" width="5.85546875" style="6" customWidth="1"/>
    <col min="15369" max="15369" width="9.42578125" style="6" customWidth="1"/>
    <col min="15370" max="15370" width="11.7109375" style="6" customWidth="1"/>
    <col min="15371" max="15371" width="20.7109375" style="6" customWidth="1"/>
    <col min="15372" max="15372" width="24.140625" style="6" customWidth="1"/>
    <col min="15373" max="15373" width="22.28515625" style="6" bestFit="1" customWidth="1"/>
    <col min="15374" max="15616" width="9.140625" style="6"/>
    <col min="15617" max="15617" width="4.140625" style="6" customWidth="1"/>
    <col min="15618" max="15618" width="48.28515625" style="6" customWidth="1"/>
    <col min="15619" max="15619" width="13" style="6" customWidth="1"/>
    <col min="15620" max="15620" width="5.7109375" style="6" customWidth="1"/>
    <col min="15621" max="15621" width="5.85546875" style="6" customWidth="1"/>
    <col min="15622" max="15622" width="9" style="6" customWidth="1"/>
    <col min="15623" max="15623" width="11.85546875" style="6" customWidth="1"/>
    <col min="15624" max="15624" width="5.85546875" style="6" customWidth="1"/>
    <col min="15625" max="15625" width="9.42578125" style="6" customWidth="1"/>
    <col min="15626" max="15626" width="11.7109375" style="6" customWidth="1"/>
    <col min="15627" max="15627" width="20.7109375" style="6" customWidth="1"/>
    <col min="15628" max="15628" width="24.140625" style="6" customWidth="1"/>
    <col min="15629" max="15629" width="22.28515625" style="6" bestFit="1" customWidth="1"/>
    <col min="15630" max="15872" width="9.140625" style="6"/>
    <col min="15873" max="15873" width="4.140625" style="6" customWidth="1"/>
    <col min="15874" max="15874" width="48.28515625" style="6" customWidth="1"/>
    <col min="15875" max="15875" width="13" style="6" customWidth="1"/>
    <col min="15876" max="15876" width="5.7109375" style="6" customWidth="1"/>
    <col min="15877" max="15877" width="5.85546875" style="6" customWidth="1"/>
    <col min="15878" max="15878" width="9" style="6" customWidth="1"/>
    <col min="15879" max="15879" width="11.85546875" style="6" customWidth="1"/>
    <col min="15880" max="15880" width="5.85546875" style="6" customWidth="1"/>
    <col min="15881" max="15881" width="9.42578125" style="6" customWidth="1"/>
    <col min="15882" max="15882" width="11.7109375" style="6" customWidth="1"/>
    <col min="15883" max="15883" width="20.7109375" style="6" customWidth="1"/>
    <col min="15884" max="15884" width="24.140625" style="6" customWidth="1"/>
    <col min="15885" max="15885" width="22.28515625" style="6" bestFit="1" customWidth="1"/>
    <col min="15886" max="16128" width="9.140625" style="6"/>
    <col min="16129" max="16129" width="4.140625" style="6" customWidth="1"/>
    <col min="16130" max="16130" width="48.28515625" style="6" customWidth="1"/>
    <col min="16131" max="16131" width="13" style="6" customWidth="1"/>
    <col min="16132" max="16132" width="5.7109375" style="6" customWidth="1"/>
    <col min="16133" max="16133" width="5.85546875" style="6" customWidth="1"/>
    <col min="16134" max="16134" width="9" style="6" customWidth="1"/>
    <col min="16135" max="16135" width="11.85546875" style="6" customWidth="1"/>
    <col min="16136" max="16136" width="5.85546875" style="6" customWidth="1"/>
    <col min="16137" max="16137" width="9.42578125" style="6" customWidth="1"/>
    <col min="16138" max="16138" width="11.7109375" style="6" customWidth="1"/>
    <col min="16139" max="16139" width="20.7109375" style="6" customWidth="1"/>
    <col min="16140" max="16140" width="24.140625" style="6" customWidth="1"/>
    <col min="16141" max="16141" width="22.28515625" style="6" bestFit="1" customWidth="1"/>
    <col min="16142" max="16384" width="9.140625" style="6"/>
  </cols>
  <sheetData>
    <row r="1" spans="1:15" ht="18" x14ac:dyDescent="0.25">
      <c r="A1" s="1"/>
      <c r="B1" s="2"/>
      <c r="C1" s="3" t="s">
        <v>0</v>
      </c>
      <c r="D1" s="3"/>
      <c r="E1" s="3"/>
      <c r="F1" s="3"/>
      <c r="G1" s="3"/>
      <c r="H1" s="4"/>
      <c r="I1" s="5"/>
      <c r="J1" s="5"/>
    </row>
    <row r="2" spans="1:15" ht="11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5" ht="33.75" customHeight="1" x14ac:dyDescent="0.25">
      <c r="B3" s="9" t="s">
        <v>1</v>
      </c>
      <c r="C3" s="9"/>
      <c r="D3" s="9"/>
      <c r="E3" s="9"/>
      <c r="F3" s="9"/>
      <c r="G3" s="9"/>
      <c r="H3" s="9"/>
      <c r="I3" s="10"/>
      <c r="J3" s="11"/>
      <c r="M3" s="12"/>
      <c r="N3" s="12"/>
    </row>
    <row r="4" spans="1:15" ht="16.5" customHeight="1" x14ac:dyDescent="0.25">
      <c r="A4" s="11"/>
      <c r="B4" s="11"/>
      <c r="C4" s="11"/>
      <c r="D4" s="11"/>
      <c r="E4" s="11"/>
      <c r="F4" s="11"/>
      <c r="G4" s="11"/>
      <c r="H4" s="11"/>
      <c r="I4" s="10"/>
      <c r="J4" s="13"/>
      <c r="M4" s="14"/>
      <c r="N4" s="14"/>
      <c r="O4" s="14"/>
    </row>
    <row r="5" spans="1:15" ht="18" x14ac:dyDescent="0.25">
      <c r="A5" s="15"/>
      <c r="B5" s="16"/>
      <c r="C5" s="17" t="s">
        <v>0</v>
      </c>
      <c r="D5" s="17"/>
      <c r="E5" s="17"/>
      <c r="F5" s="17"/>
      <c r="G5" s="17"/>
      <c r="H5" s="18"/>
      <c r="I5" s="19"/>
      <c r="J5" s="19"/>
    </row>
    <row r="6" spans="1:15" ht="11.2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5" ht="33.75" customHeight="1" x14ac:dyDescent="0.25">
      <c r="A7" s="21"/>
      <c r="B7" s="22" t="s">
        <v>1</v>
      </c>
      <c r="C7" s="22"/>
      <c r="D7" s="22"/>
      <c r="E7" s="22"/>
      <c r="F7" s="22"/>
      <c r="G7" s="22"/>
      <c r="H7" s="22"/>
      <c r="I7" s="23"/>
      <c r="J7" s="24" t="s">
        <v>3</v>
      </c>
      <c r="M7" s="12"/>
      <c r="N7" s="12"/>
    </row>
    <row r="8" spans="1:15" ht="8.2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6"/>
    </row>
    <row r="9" spans="1:15" ht="17.25" customHeight="1" x14ac:dyDescent="0.25">
      <c r="A9" s="27" t="s">
        <v>4</v>
      </c>
      <c r="B9" s="27" t="s">
        <v>5</v>
      </c>
      <c r="C9" s="27" t="s">
        <v>6</v>
      </c>
      <c r="D9" s="28" t="s">
        <v>7</v>
      </c>
      <c r="E9" s="29" t="s">
        <v>8</v>
      </c>
      <c r="F9" s="29"/>
      <c r="G9" s="29"/>
      <c r="H9" s="29" t="s">
        <v>9</v>
      </c>
      <c r="I9" s="29"/>
      <c r="J9" s="29"/>
    </row>
    <row r="10" spans="1:15" ht="15" customHeight="1" x14ac:dyDescent="0.25">
      <c r="A10" s="30"/>
      <c r="B10" s="30"/>
      <c r="C10" s="30"/>
      <c r="D10" s="31"/>
      <c r="E10" s="32" t="s">
        <v>10</v>
      </c>
      <c r="F10" s="32" t="s">
        <v>11</v>
      </c>
      <c r="G10" s="32" t="s">
        <v>12</v>
      </c>
      <c r="H10" s="32" t="s">
        <v>10</v>
      </c>
      <c r="I10" s="32" t="s">
        <v>11</v>
      </c>
      <c r="J10" s="32" t="s">
        <v>12</v>
      </c>
    </row>
    <row r="11" spans="1:15" x14ac:dyDescent="0.25">
      <c r="A11" s="33">
        <v>1</v>
      </c>
      <c r="B11" s="33">
        <v>2</v>
      </c>
      <c r="C11" s="33">
        <v>3</v>
      </c>
      <c r="D11" s="33">
        <v>4</v>
      </c>
      <c r="E11" s="33">
        <v>5</v>
      </c>
      <c r="F11" s="33">
        <v>6</v>
      </c>
      <c r="G11" s="33">
        <v>7</v>
      </c>
      <c r="H11" s="33">
        <v>8</v>
      </c>
      <c r="I11" s="33">
        <v>9</v>
      </c>
      <c r="J11" s="33">
        <v>10</v>
      </c>
    </row>
    <row r="12" spans="1:15" ht="16.5" customHeight="1" x14ac:dyDescent="0.25">
      <c r="A12" s="34">
        <v>1</v>
      </c>
      <c r="B12" s="35" t="s">
        <v>13</v>
      </c>
      <c r="C12" s="36">
        <v>7130800012</v>
      </c>
      <c r="D12" s="34" t="s">
        <v>14</v>
      </c>
      <c r="E12" s="34">
        <v>16</v>
      </c>
      <c r="F12" s="37">
        <v>2298.46</v>
      </c>
      <c r="G12" s="38">
        <f t="shared" ref="G12:G18" si="0">F12*E12</f>
        <v>36775.360000000001</v>
      </c>
      <c r="H12" s="34">
        <v>16</v>
      </c>
      <c r="I12" s="38">
        <f>+F12</f>
        <v>2298.46</v>
      </c>
      <c r="J12" s="38">
        <f t="shared" ref="J12:J17" si="1">I12*H12</f>
        <v>36775.360000000001</v>
      </c>
    </row>
    <row r="13" spans="1:15" ht="27" customHeight="1" x14ac:dyDescent="0.25">
      <c r="A13" s="39">
        <v>2</v>
      </c>
      <c r="B13" s="40" t="s">
        <v>15</v>
      </c>
      <c r="C13" s="36">
        <v>7130810495</v>
      </c>
      <c r="D13" s="34" t="s">
        <v>14</v>
      </c>
      <c r="E13" s="34">
        <v>16</v>
      </c>
      <c r="F13" s="41">
        <v>1303.1910435672444</v>
      </c>
      <c r="G13" s="38">
        <f t="shared" si="0"/>
        <v>20851.05669707591</v>
      </c>
      <c r="H13" s="34">
        <v>16</v>
      </c>
      <c r="I13" s="38">
        <f>+F13</f>
        <v>1303.1910435672444</v>
      </c>
      <c r="J13" s="38">
        <f t="shared" si="1"/>
        <v>20851.05669707591</v>
      </c>
    </row>
    <row r="14" spans="1:15" ht="14.25" customHeight="1" x14ac:dyDescent="0.25">
      <c r="A14" s="34">
        <v>3</v>
      </c>
      <c r="B14" s="40" t="s">
        <v>16</v>
      </c>
      <c r="C14" s="36">
        <v>7130810361</v>
      </c>
      <c r="D14" s="34" t="s">
        <v>17</v>
      </c>
      <c r="E14" s="34">
        <v>16</v>
      </c>
      <c r="F14" s="41">
        <v>429.5974621361662</v>
      </c>
      <c r="G14" s="38">
        <f t="shared" si="0"/>
        <v>6873.5593941786592</v>
      </c>
      <c r="H14" s="34">
        <v>16</v>
      </c>
      <c r="I14" s="38">
        <f>+F14</f>
        <v>429.5974621361662</v>
      </c>
      <c r="J14" s="38">
        <f t="shared" si="1"/>
        <v>6873.5593941786592</v>
      </c>
    </row>
    <row r="15" spans="1:15" ht="16.5" customHeight="1" x14ac:dyDescent="0.25">
      <c r="A15" s="34">
        <v>4</v>
      </c>
      <c r="B15" s="35" t="s">
        <v>18</v>
      </c>
      <c r="C15" s="36">
        <v>7130810679</v>
      </c>
      <c r="D15" s="34" t="s">
        <v>14</v>
      </c>
      <c r="E15" s="34">
        <v>16</v>
      </c>
      <c r="F15" s="41">
        <v>365.58746483523618</v>
      </c>
      <c r="G15" s="38">
        <f t="shared" si="0"/>
        <v>5849.3994373637788</v>
      </c>
      <c r="H15" s="34">
        <v>16</v>
      </c>
      <c r="I15" s="38">
        <f t="shared" ref="I15:I38" si="2">+F15</f>
        <v>365.58746483523618</v>
      </c>
      <c r="J15" s="38">
        <f t="shared" si="1"/>
        <v>5849.3994373637788</v>
      </c>
    </row>
    <row r="16" spans="1:15" ht="18.75" customHeight="1" x14ac:dyDescent="0.25">
      <c r="A16" s="34">
        <v>5</v>
      </c>
      <c r="B16" s="42" t="s">
        <v>19</v>
      </c>
      <c r="C16" s="36">
        <v>7130870013</v>
      </c>
      <c r="D16" s="43" t="s">
        <v>14</v>
      </c>
      <c r="E16" s="43" t="s">
        <v>20</v>
      </c>
      <c r="F16" s="37">
        <v>149.30000000000001</v>
      </c>
      <c r="G16" s="38">
        <f t="shared" si="0"/>
        <v>2388.8000000000002</v>
      </c>
      <c r="H16" s="43" t="s">
        <v>20</v>
      </c>
      <c r="I16" s="38">
        <f t="shared" si="2"/>
        <v>149.30000000000001</v>
      </c>
      <c r="J16" s="38">
        <f t="shared" si="1"/>
        <v>2388.8000000000002</v>
      </c>
    </row>
    <row r="17" spans="1:13" ht="15.75" customHeight="1" x14ac:dyDescent="0.25">
      <c r="A17" s="34">
        <v>6</v>
      </c>
      <c r="B17" s="35" t="s">
        <v>21</v>
      </c>
      <c r="C17" s="36">
        <v>7130820008</v>
      </c>
      <c r="D17" s="34" t="s">
        <v>14</v>
      </c>
      <c r="E17" s="34">
        <v>48</v>
      </c>
      <c r="F17" s="44">
        <v>148.62</v>
      </c>
      <c r="G17" s="38">
        <f t="shared" si="0"/>
        <v>7133.76</v>
      </c>
      <c r="H17" s="34">
        <v>48</v>
      </c>
      <c r="I17" s="38">
        <f t="shared" si="2"/>
        <v>148.62</v>
      </c>
      <c r="J17" s="38">
        <f t="shared" si="1"/>
        <v>7133.76</v>
      </c>
    </row>
    <row r="18" spans="1:13" ht="14.25" customHeight="1" x14ac:dyDescent="0.25">
      <c r="A18" s="34">
        <v>7</v>
      </c>
      <c r="B18" s="35" t="s">
        <v>22</v>
      </c>
      <c r="C18" s="36">
        <v>7130830057</v>
      </c>
      <c r="D18" s="34" t="s">
        <v>23</v>
      </c>
      <c r="E18" s="34">
        <v>3100</v>
      </c>
      <c r="F18" s="44">
        <v>48334.48</v>
      </c>
      <c r="G18" s="38">
        <f t="shared" si="0"/>
        <v>149836888</v>
      </c>
      <c r="H18" s="34"/>
      <c r="I18" s="38"/>
      <c r="J18" s="38"/>
    </row>
    <row r="19" spans="1:13" ht="14.25" customHeight="1" x14ac:dyDescent="0.25">
      <c r="A19" s="34">
        <v>8</v>
      </c>
      <c r="B19" s="35" t="s">
        <v>24</v>
      </c>
      <c r="C19" s="36">
        <v>7130830055</v>
      </c>
      <c r="D19" s="34" t="s">
        <v>23</v>
      </c>
      <c r="E19" s="34"/>
      <c r="F19" s="44">
        <v>28975.22</v>
      </c>
      <c r="G19" s="38"/>
      <c r="H19" s="34">
        <v>3100</v>
      </c>
      <c r="I19" s="38">
        <f>VLOOKUP(C19,'[1]SOR RATE'!A$1:D$65536,4,0)/1000</f>
        <v>20.421169999999996</v>
      </c>
      <c r="J19" s="38">
        <f t="shared" ref="J19:J28" si="3">I19*H19</f>
        <v>63305.626999999986</v>
      </c>
    </row>
    <row r="20" spans="1:13" ht="27" customHeight="1" x14ac:dyDescent="0.25">
      <c r="A20" s="39">
        <v>9</v>
      </c>
      <c r="B20" s="40" t="s">
        <v>25</v>
      </c>
      <c r="C20" s="36">
        <v>7130830050</v>
      </c>
      <c r="D20" s="45" t="s">
        <v>14</v>
      </c>
      <c r="E20" s="34">
        <v>6</v>
      </c>
      <c r="F20" s="37">
        <v>47.47</v>
      </c>
      <c r="G20" s="38">
        <f t="shared" ref="G20:G28" si="4">F20*E20</f>
        <v>284.82</v>
      </c>
      <c r="H20" s="34">
        <v>6</v>
      </c>
      <c r="I20" s="38">
        <f t="shared" si="2"/>
        <v>47.47</v>
      </c>
      <c r="J20" s="38">
        <f t="shared" si="3"/>
        <v>284.82</v>
      </c>
    </row>
    <row r="21" spans="1:13" ht="15.75" customHeight="1" x14ac:dyDescent="0.25">
      <c r="A21" s="46">
        <v>10</v>
      </c>
      <c r="B21" s="47" t="s">
        <v>26</v>
      </c>
      <c r="C21" s="36">
        <v>7130860032</v>
      </c>
      <c r="D21" s="34" t="s">
        <v>14</v>
      </c>
      <c r="E21" s="48">
        <v>4</v>
      </c>
      <c r="F21" s="49">
        <v>541.29</v>
      </c>
      <c r="G21" s="38">
        <f t="shared" si="4"/>
        <v>2165.16</v>
      </c>
      <c r="H21" s="48">
        <v>4</v>
      </c>
      <c r="I21" s="38">
        <f t="shared" si="2"/>
        <v>541.29</v>
      </c>
      <c r="J21" s="38">
        <f t="shared" si="3"/>
        <v>2165.16</v>
      </c>
    </row>
    <row r="22" spans="1:13" ht="15.75" customHeight="1" x14ac:dyDescent="0.25">
      <c r="A22" s="50"/>
      <c r="B22" s="35" t="s">
        <v>27</v>
      </c>
      <c r="C22" s="36">
        <v>7130860077</v>
      </c>
      <c r="D22" s="34" t="s">
        <v>28</v>
      </c>
      <c r="E22" s="34">
        <v>22</v>
      </c>
      <c r="F22" s="51">
        <v>91.57</v>
      </c>
      <c r="G22" s="38">
        <f t="shared" si="4"/>
        <v>2014.54</v>
      </c>
      <c r="H22" s="34">
        <v>22</v>
      </c>
      <c r="I22" s="38">
        <f t="shared" si="2"/>
        <v>91.57</v>
      </c>
      <c r="J22" s="38">
        <f t="shared" si="3"/>
        <v>2014.54</v>
      </c>
      <c r="K22" s="6">
        <f>91568.78/1000</f>
        <v>91.568780000000004</v>
      </c>
      <c r="L22" s="6">
        <f>106034.27/1000</f>
        <v>106.03427000000001</v>
      </c>
    </row>
    <row r="23" spans="1:13" s="53" customFormat="1" ht="15.75" customHeight="1" x14ac:dyDescent="0.25">
      <c r="A23" s="52"/>
      <c r="B23" s="35" t="s">
        <v>29</v>
      </c>
      <c r="C23" s="36">
        <v>7130810026</v>
      </c>
      <c r="D23" s="48" t="s">
        <v>17</v>
      </c>
      <c r="E23" s="34">
        <v>4</v>
      </c>
      <c r="F23" s="41">
        <v>216.31231934268203</v>
      </c>
      <c r="G23" s="38">
        <f t="shared" si="4"/>
        <v>865.24927737072812</v>
      </c>
      <c r="H23" s="34">
        <v>4</v>
      </c>
      <c r="I23" s="38">
        <f>+F23</f>
        <v>216.31231934268203</v>
      </c>
      <c r="J23" s="38">
        <f t="shared" si="3"/>
        <v>865.24927737072812</v>
      </c>
    </row>
    <row r="24" spans="1:13" ht="15.75" customHeight="1" x14ac:dyDescent="0.25">
      <c r="A24" s="34">
        <v>11</v>
      </c>
      <c r="B24" s="35" t="s">
        <v>30</v>
      </c>
      <c r="C24" s="36">
        <v>7130211158</v>
      </c>
      <c r="D24" s="34" t="s">
        <v>31</v>
      </c>
      <c r="E24" s="34">
        <v>4</v>
      </c>
      <c r="F24" s="51">
        <v>181.98</v>
      </c>
      <c r="G24" s="38">
        <f t="shared" si="4"/>
        <v>727.92</v>
      </c>
      <c r="H24" s="34">
        <v>4</v>
      </c>
      <c r="I24" s="38">
        <f t="shared" si="2"/>
        <v>181.98</v>
      </c>
      <c r="J24" s="38">
        <f t="shared" si="3"/>
        <v>727.92</v>
      </c>
    </row>
    <row r="25" spans="1:13" ht="15.75" customHeight="1" x14ac:dyDescent="0.25">
      <c r="A25" s="34">
        <v>12</v>
      </c>
      <c r="B25" s="35" t="s">
        <v>32</v>
      </c>
      <c r="C25" s="36">
        <v>7130210809</v>
      </c>
      <c r="D25" s="34" t="s">
        <v>31</v>
      </c>
      <c r="E25" s="34">
        <v>4</v>
      </c>
      <c r="F25" s="51">
        <v>406.6</v>
      </c>
      <c r="G25" s="38">
        <f t="shared" si="4"/>
        <v>1626.4</v>
      </c>
      <c r="H25" s="34">
        <v>4</v>
      </c>
      <c r="I25" s="38">
        <f>+F25</f>
        <v>406.6</v>
      </c>
      <c r="J25" s="38">
        <f t="shared" si="3"/>
        <v>1626.4</v>
      </c>
    </row>
    <row r="26" spans="1:13" ht="15.75" customHeight="1" x14ac:dyDescent="0.25">
      <c r="A26" s="34">
        <v>13</v>
      </c>
      <c r="B26" s="54" t="s">
        <v>33</v>
      </c>
      <c r="C26" s="55">
        <v>7130610206</v>
      </c>
      <c r="D26" s="34" t="s">
        <v>28</v>
      </c>
      <c r="E26" s="34">
        <v>32</v>
      </c>
      <c r="F26" s="49">
        <v>106.03400000000001</v>
      </c>
      <c r="G26" s="38">
        <f t="shared" si="4"/>
        <v>3393.0880000000002</v>
      </c>
      <c r="H26" s="34">
        <v>32</v>
      </c>
      <c r="I26" s="38">
        <f t="shared" si="2"/>
        <v>106.03400000000001</v>
      </c>
      <c r="J26" s="38">
        <f t="shared" si="3"/>
        <v>3393.0880000000002</v>
      </c>
      <c r="K26" s="56"/>
      <c r="L26" s="57"/>
      <c r="M26" s="58"/>
    </row>
    <row r="27" spans="1:13" ht="15.75" customHeight="1" x14ac:dyDescent="0.25">
      <c r="A27" s="34">
        <v>14</v>
      </c>
      <c r="B27" s="35" t="s">
        <v>34</v>
      </c>
      <c r="C27" s="36">
        <v>7130880041</v>
      </c>
      <c r="D27" s="34" t="s">
        <v>35</v>
      </c>
      <c r="E27" s="34">
        <v>16</v>
      </c>
      <c r="F27" s="51">
        <v>123.66</v>
      </c>
      <c r="G27" s="38">
        <f t="shared" si="4"/>
        <v>1978.56</v>
      </c>
      <c r="H27" s="34">
        <v>16</v>
      </c>
      <c r="I27" s="38">
        <f t="shared" si="2"/>
        <v>123.66</v>
      </c>
      <c r="J27" s="38">
        <f t="shared" si="3"/>
        <v>1978.56</v>
      </c>
    </row>
    <row r="28" spans="1:13" ht="15.75" customHeight="1" x14ac:dyDescent="0.25">
      <c r="A28" s="34">
        <v>15</v>
      </c>
      <c r="B28" s="35" t="s">
        <v>36</v>
      </c>
      <c r="C28" s="36">
        <v>7130830006</v>
      </c>
      <c r="D28" s="34" t="s">
        <v>28</v>
      </c>
      <c r="E28" s="34">
        <v>3</v>
      </c>
      <c r="F28" s="37">
        <v>204.16</v>
      </c>
      <c r="G28" s="38">
        <f t="shared" si="4"/>
        <v>612.48</v>
      </c>
      <c r="H28" s="34">
        <v>3</v>
      </c>
      <c r="I28" s="38">
        <f t="shared" si="2"/>
        <v>204.16</v>
      </c>
      <c r="J28" s="38">
        <f t="shared" si="3"/>
        <v>612.48</v>
      </c>
      <c r="M28" s="59"/>
    </row>
    <row r="29" spans="1:13" ht="15.75" customHeight="1" x14ac:dyDescent="0.25">
      <c r="A29" s="46">
        <v>16</v>
      </c>
      <c r="B29" s="60" t="s">
        <v>37</v>
      </c>
      <c r="C29" s="36"/>
      <c r="D29" s="34" t="s">
        <v>28</v>
      </c>
      <c r="E29" s="48">
        <f>E30+E31</f>
        <v>18</v>
      </c>
      <c r="F29" s="38"/>
      <c r="G29" s="61"/>
      <c r="H29" s="48">
        <f>H30+H31</f>
        <v>18</v>
      </c>
      <c r="I29" s="38"/>
      <c r="J29" s="38"/>
    </row>
    <row r="30" spans="1:13" ht="15.75" customHeight="1" x14ac:dyDescent="0.25">
      <c r="A30" s="50"/>
      <c r="B30" s="62" t="s">
        <v>38</v>
      </c>
      <c r="C30" s="36">
        <v>7130620619</v>
      </c>
      <c r="D30" s="34" t="s">
        <v>28</v>
      </c>
      <c r="E30" s="34">
        <v>2</v>
      </c>
      <c r="F30" s="49">
        <v>80.39</v>
      </c>
      <c r="G30" s="38">
        <f>F30*E30</f>
        <v>160.78</v>
      </c>
      <c r="H30" s="34">
        <v>2</v>
      </c>
      <c r="I30" s="38">
        <f t="shared" si="2"/>
        <v>80.39</v>
      </c>
      <c r="J30" s="38">
        <f>I30*H30</f>
        <v>160.78</v>
      </c>
    </row>
    <row r="31" spans="1:13" ht="15.75" customHeight="1" x14ac:dyDescent="0.25">
      <c r="A31" s="52"/>
      <c r="B31" s="62" t="s">
        <v>39</v>
      </c>
      <c r="C31" s="36">
        <v>7130620627</v>
      </c>
      <c r="D31" s="34" t="s">
        <v>28</v>
      </c>
      <c r="E31" s="63">
        <v>16</v>
      </c>
      <c r="F31" s="49">
        <v>79.02</v>
      </c>
      <c r="G31" s="38">
        <f>F31*E31</f>
        <v>1264.32</v>
      </c>
      <c r="H31" s="34">
        <v>16</v>
      </c>
      <c r="I31" s="38">
        <f t="shared" si="2"/>
        <v>79.02</v>
      </c>
      <c r="J31" s="38">
        <f>I31*H31</f>
        <v>1264.32</v>
      </c>
    </row>
    <row r="32" spans="1:13" ht="15.75" customHeight="1" x14ac:dyDescent="0.25">
      <c r="A32" s="64">
        <v>17</v>
      </c>
      <c r="B32" s="60" t="s">
        <v>40</v>
      </c>
      <c r="C32" s="36"/>
      <c r="D32" s="34"/>
      <c r="E32" s="34"/>
      <c r="F32" s="65">
        <f>G33+G34+G35+G36+G37+G38</f>
        <v>9270.9637762349212</v>
      </c>
      <c r="G32" s="38"/>
      <c r="H32" s="34"/>
      <c r="I32" s="65">
        <f>J33+J34+J35+J36+J37+J38</f>
        <v>9270.9637762349212</v>
      </c>
      <c r="J32" s="38"/>
    </row>
    <row r="33" spans="1:15" ht="15.75" customHeight="1" x14ac:dyDescent="0.25">
      <c r="A33" s="66"/>
      <c r="B33" s="35" t="s">
        <v>41</v>
      </c>
      <c r="C33" s="67">
        <v>7130810511</v>
      </c>
      <c r="D33" s="34" t="s">
        <v>42</v>
      </c>
      <c r="E33" s="34">
        <v>1</v>
      </c>
      <c r="F33" s="41">
        <v>3090.1176880614021</v>
      </c>
      <c r="G33" s="38">
        <f t="shared" ref="G33:G38" si="5">F33*E33</f>
        <v>3090.1176880614021</v>
      </c>
      <c r="H33" s="34">
        <v>1</v>
      </c>
      <c r="I33" s="38">
        <f t="shared" si="2"/>
        <v>3090.1176880614021</v>
      </c>
      <c r="J33" s="38">
        <f t="shared" ref="J33:J38" si="6">I33*H33</f>
        <v>3090.1176880614021</v>
      </c>
    </row>
    <row r="34" spans="1:15" ht="15.75" customHeight="1" x14ac:dyDescent="0.25">
      <c r="A34" s="66"/>
      <c r="B34" s="35" t="s">
        <v>43</v>
      </c>
      <c r="C34" s="36">
        <v>7130870043</v>
      </c>
      <c r="D34" s="34" t="s">
        <v>28</v>
      </c>
      <c r="E34" s="34">
        <v>35</v>
      </c>
      <c r="F34" s="51">
        <v>87.81</v>
      </c>
      <c r="G34" s="38">
        <f t="shared" si="5"/>
        <v>3073.35</v>
      </c>
      <c r="H34" s="34">
        <v>35</v>
      </c>
      <c r="I34" s="38">
        <f t="shared" si="2"/>
        <v>87.81</v>
      </c>
      <c r="J34" s="38">
        <f t="shared" si="6"/>
        <v>3073.35</v>
      </c>
      <c r="K34" s="6">
        <f>87810.08/1000</f>
        <v>87.810079999999999</v>
      </c>
    </row>
    <row r="35" spans="1:15" s="53" customFormat="1" ht="15.75" customHeight="1" x14ac:dyDescent="0.25">
      <c r="A35" s="66"/>
      <c r="B35" s="35" t="s">
        <v>29</v>
      </c>
      <c r="C35" s="68">
        <v>7130810026</v>
      </c>
      <c r="D35" s="48" t="s">
        <v>17</v>
      </c>
      <c r="E35" s="34">
        <v>2</v>
      </c>
      <c r="F35" s="41">
        <v>216.31231934268203</v>
      </c>
      <c r="G35" s="38">
        <f>F35*E35</f>
        <v>432.62463868536406</v>
      </c>
      <c r="H35" s="34">
        <v>2</v>
      </c>
      <c r="I35" s="38">
        <f t="shared" si="2"/>
        <v>216.31231934268203</v>
      </c>
      <c r="J35" s="38">
        <f>I35*H35</f>
        <v>432.62463868536406</v>
      </c>
    </row>
    <row r="36" spans="1:15" ht="15.75" customHeight="1" x14ac:dyDescent="0.25">
      <c r="A36" s="66"/>
      <c r="B36" s="35" t="s">
        <v>44</v>
      </c>
      <c r="C36" s="36">
        <v>7130860077</v>
      </c>
      <c r="D36" s="69" t="s">
        <v>28</v>
      </c>
      <c r="E36" s="69">
        <v>11</v>
      </c>
      <c r="F36" s="51">
        <v>91.57</v>
      </c>
      <c r="G36" s="38">
        <f t="shared" si="5"/>
        <v>1007.27</v>
      </c>
      <c r="H36" s="69">
        <v>11</v>
      </c>
      <c r="I36" s="38">
        <f t="shared" si="2"/>
        <v>91.57</v>
      </c>
      <c r="J36" s="38">
        <f t="shared" si="6"/>
        <v>1007.27</v>
      </c>
      <c r="K36" s="6">
        <f>91568.78/1000</f>
        <v>91.568780000000004</v>
      </c>
      <c r="M36" s="70"/>
    </row>
    <row r="37" spans="1:15" ht="15.75" customHeight="1" x14ac:dyDescent="0.25">
      <c r="A37" s="66"/>
      <c r="B37" s="35" t="s">
        <v>45</v>
      </c>
      <c r="C37" s="36">
        <v>7130860032</v>
      </c>
      <c r="D37" s="34" t="s">
        <v>14</v>
      </c>
      <c r="E37" s="34">
        <v>2</v>
      </c>
      <c r="F37" s="49">
        <v>541.29</v>
      </c>
      <c r="G37" s="38">
        <f>F37*E37</f>
        <v>1082.58</v>
      </c>
      <c r="H37" s="34">
        <v>2</v>
      </c>
      <c r="I37" s="38">
        <f t="shared" si="2"/>
        <v>541.29</v>
      </c>
      <c r="J37" s="38">
        <f>I37*H37</f>
        <v>1082.58</v>
      </c>
    </row>
    <row r="38" spans="1:15" ht="15.75" customHeight="1" x14ac:dyDescent="0.25">
      <c r="A38" s="71"/>
      <c r="B38" s="35" t="s">
        <v>46</v>
      </c>
      <c r="C38" s="36">
        <v>7130620013</v>
      </c>
      <c r="D38" s="72" t="s">
        <v>14</v>
      </c>
      <c r="E38" s="34">
        <v>4</v>
      </c>
      <c r="F38" s="41">
        <v>146.25536237203849</v>
      </c>
      <c r="G38" s="38">
        <f t="shared" si="5"/>
        <v>585.02144948815396</v>
      </c>
      <c r="H38" s="34">
        <v>4</v>
      </c>
      <c r="I38" s="38">
        <f t="shared" si="2"/>
        <v>146.25536237203849</v>
      </c>
      <c r="J38" s="38">
        <f t="shared" si="6"/>
        <v>585.02144948815396</v>
      </c>
    </row>
    <row r="39" spans="1:15" ht="30.75" customHeight="1" x14ac:dyDescent="0.25">
      <c r="A39" s="73">
        <v>18</v>
      </c>
      <c r="B39" s="47" t="s">
        <v>47</v>
      </c>
      <c r="C39" s="74"/>
      <c r="D39" s="72"/>
      <c r="E39" s="75">
        <f>16+(4+2)</f>
        <v>22</v>
      </c>
      <c r="F39" s="38"/>
      <c r="G39" s="38"/>
      <c r="H39" s="75">
        <f>16+(4+2)</f>
        <v>22</v>
      </c>
      <c r="I39" s="38"/>
      <c r="J39" s="38"/>
    </row>
    <row r="40" spans="1:15" ht="15.75" customHeight="1" x14ac:dyDescent="0.25">
      <c r="A40" s="76"/>
      <c r="B40" s="77" t="s">
        <v>48</v>
      </c>
      <c r="C40" s="74">
        <v>7130640008</v>
      </c>
      <c r="D40" s="78" t="s">
        <v>35</v>
      </c>
      <c r="E40" s="75">
        <f>(16+12)</f>
        <v>28</v>
      </c>
      <c r="F40" s="44">
        <v>158</v>
      </c>
      <c r="G40" s="38">
        <f>F40*E40</f>
        <v>4424</v>
      </c>
      <c r="H40" s="75">
        <f>(16+12)</f>
        <v>28</v>
      </c>
      <c r="I40" s="38">
        <f>VLOOKUP(C40,'[1]SOR RATE'!A$1:D$65536,4,0)</f>
        <v>158</v>
      </c>
      <c r="J40" s="38">
        <f>I40*H40</f>
        <v>4424</v>
      </c>
      <c r="K40" s="79" t="s">
        <v>49</v>
      </c>
      <c r="L40" s="80"/>
    </row>
    <row r="41" spans="1:15" ht="15.75" customHeight="1" x14ac:dyDescent="0.25">
      <c r="A41" s="32">
        <v>19</v>
      </c>
      <c r="B41" s="81" t="s">
        <v>50</v>
      </c>
      <c r="C41" s="82"/>
      <c r="D41" s="83"/>
      <c r="E41" s="84"/>
      <c r="F41" s="32"/>
      <c r="G41" s="65">
        <f>SUM(G12:G40)</f>
        <v>149945548.21658218</v>
      </c>
      <c r="H41" s="65"/>
      <c r="I41" s="65"/>
      <c r="J41" s="65">
        <f>SUM(J12:J40)</f>
        <v>171965.84358222398</v>
      </c>
      <c r="K41" s="85"/>
      <c r="L41" s="86"/>
    </row>
    <row r="42" spans="1:15" ht="15.75" customHeight="1" x14ac:dyDescent="0.25">
      <c r="A42" s="87">
        <v>20</v>
      </c>
      <c r="B42" s="81" t="s">
        <v>51</v>
      </c>
      <c r="C42" s="82"/>
      <c r="D42" s="32"/>
      <c r="E42" s="32"/>
      <c r="F42" s="32"/>
      <c r="G42" s="65">
        <f>G41/1.18</f>
        <v>127072498.48862897</v>
      </c>
      <c r="H42" s="65"/>
      <c r="I42" s="65"/>
      <c r="J42" s="65">
        <f>J41/1.18</f>
        <v>145733.76574764744</v>
      </c>
      <c r="K42" s="58"/>
      <c r="L42" s="86"/>
    </row>
    <row r="43" spans="1:15" ht="15.75" customHeight="1" x14ac:dyDescent="0.25">
      <c r="A43" s="88">
        <v>21</v>
      </c>
      <c r="B43" s="54" t="s">
        <v>52</v>
      </c>
      <c r="C43" s="89"/>
      <c r="D43" s="89"/>
      <c r="E43" s="89"/>
      <c r="F43" s="36">
        <v>7.4999999999999997E-2</v>
      </c>
      <c r="G43" s="38">
        <f>G41*F43</f>
        <v>11245916.116243662</v>
      </c>
      <c r="H43" s="36"/>
      <c r="I43" s="36">
        <v>7.4999999999999997E-2</v>
      </c>
      <c r="J43" s="38">
        <f>J41*I43</f>
        <v>12897.438268666798</v>
      </c>
      <c r="K43" s="57"/>
      <c r="L43" s="86"/>
    </row>
    <row r="44" spans="1:15" ht="17.25" customHeight="1" x14ac:dyDescent="0.25">
      <c r="A44" s="45">
        <v>22</v>
      </c>
      <c r="B44" s="40" t="s">
        <v>53</v>
      </c>
      <c r="C44" s="90"/>
      <c r="D44" s="45" t="s">
        <v>14</v>
      </c>
      <c r="E44" s="45">
        <v>12</v>
      </c>
      <c r="F44" s="91">
        <v>339.94</v>
      </c>
      <c r="G44" s="38">
        <f>F44*E44</f>
        <v>4079.2799999999997</v>
      </c>
      <c r="H44" s="45">
        <v>12</v>
      </c>
      <c r="I44" s="91">
        <f>+F44</f>
        <v>339.94</v>
      </c>
      <c r="J44" s="38">
        <f>I44*H44</f>
        <v>4079.2799999999997</v>
      </c>
      <c r="L44" s="59">
        <f>311.32*5.5%</f>
        <v>17.122599999999998</v>
      </c>
      <c r="M44" s="6">
        <f>311.32+17.12</f>
        <v>328.44</v>
      </c>
      <c r="N44" s="59">
        <f>328.44*3.5%</f>
        <v>11.495400000000002</v>
      </c>
      <c r="O44" s="92">
        <f>M44+N44</f>
        <v>339.93540000000002</v>
      </c>
    </row>
    <row r="45" spans="1:15" ht="16.5" customHeight="1" x14ac:dyDescent="0.25">
      <c r="A45" s="34">
        <v>23</v>
      </c>
      <c r="B45" s="35" t="s">
        <v>54</v>
      </c>
      <c r="C45" s="36"/>
      <c r="D45" s="34"/>
      <c r="E45" s="34"/>
      <c r="F45" s="34"/>
      <c r="G45" s="38">
        <v>41666.533199999998</v>
      </c>
      <c r="H45" s="38"/>
      <c r="I45" s="93"/>
      <c r="J45" s="38">
        <v>40631.53</v>
      </c>
      <c r="K45" s="94"/>
      <c r="L45" s="95"/>
      <c r="M45" s="58"/>
      <c r="N45" s="58"/>
    </row>
    <row r="46" spans="1:15" ht="18.75" customHeight="1" x14ac:dyDescent="0.25">
      <c r="A46" s="45">
        <v>24</v>
      </c>
      <c r="B46" s="40" t="s">
        <v>55</v>
      </c>
      <c r="C46" s="90"/>
      <c r="D46" s="45"/>
      <c r="E46" s="45"/>
      <c r="F46" s="91"/>
      <c r="G46" s="61">
        <f>G42*0.04</f>
        <v>5082899.9395451592</v>
      </c>
      <c r="H46" s="45"/>
      <c r="I46" s="96"/>
      <c r="J46" s="91">
        <f>J42*0.04</f>
        <v>5829.3506299058981</v>
      </c>
      <c r="K46" s="97" t="s">
        <v>56</v>
      </c>
      <c r="L46" s="98"/>
      <c r="N46" s="59"/>
    </row>
    <row r="47" spans="1:15" ht="27.75" customHeight="1" x14ac:dyDescent="0.25">
      <c r="A47" s="99">
        <v>25</v>
      </c>
      <c r="B47" s="100" t="s">
        <v>57</v>
      </c>
      <c r="C47" s="90"/>
      <c r="D47" s="45"/>
      <c r="E47" s="45"/>
      <c r="F47" s="91"/>
      <c r="G47" s="61">
        <f>(G41+G43+G44+G45+G46)*0.125</f>
        <v>20790013.760696374</v>
      </c>
      <c r="H47" s="61"/>
      <c r="I47" s="61"/>
      <c r="J47" s="61">
        <f>(J41+J43+J44+J45+J46)*0.125</f>
        <v>29425.430310099586</v>
      </c>
      <c r="K47" s="101"/>
      <c r="L47" s="102"/>
      <c r="N47" s="59"/>
    </row>
    <row r="48" spans="1:15" ht="30" customHeight="1" x14ac:dyDescent="0.25">
      <c r="A48" s="103">
        <v>26</v>
      </c>
      <c r="B48" s="104" t="s">
        <v>58</v>
      </c>
      <c r="C48" s="90"/>
      <c r="D48" s="45"/>
      <c r="E48" s="45"/>
      <c r="F48" s="91"/>
      <c r="G48" s="105">
        <f>SUM(G42:G47)</f>
        <v>164237074.11831418</v>
      </c>
      <c r="H48" s="103"/>
      <c r="I48" s="106"/>
      <c r="J48" s="105">
        <f>SUM(J42:J47)</f>
        <v>238596.79495631973</v>
      </c>
      <c r="K48" s="107"/>
      <c r="L48" s="108"/>
      <c r="N48" s="59"/>
    </row>
    <row r="49" spans="1:14" ht="17.25" customHeight="1" x14ac:dyDescent="0.25">
      <c r="A49" s="109">
        <v>27</v>
      </c>
      <c r="B49" s="54" t="s">
        <v>59</v>
      </c>
      <c r="C49" s="90"/>
      <c r="D49" s="45"/>
      <c r="E49" s="45"/>
      <c r="F49" s="91">
        <v>0.09</v>
      </c>
      <c r="G49" s="110">
        <f>G48*F49</f>
        <v>14781336.670648275</v>
      </c>
      <c r="H49" s="103"/>
      <c r="I49" s="110">
        <v>0.09</v>
      </c>
      <c r="J49" s="110">
        <f>J48*I49</f>
        <v>21473.711546068775</v>
      </c>
      <c r="K49" s="94"/>
      <c r="L49" s="111"/>
      <c r="N49" s="59"/>
    </row>
    <row r="50" spans="1:14" ht="17.25" customHeight="1" x14ac:dyDescent="0.25">
      <c r="A50" s="45">
        <v>28</v>
      </c>
      <c r="B50" s="54" t="s">
        <v>60</v>
      </c>
      <c r="C50" s="90"/>
      <c r="D50" s="45"/>
      <c r="E50" s="45"/>
      <c r="F50" s="91">
        <v>0.09</v>
      </c>
      <c r="G50" s="91">
        <f>G48*F50</f>
        <v>14781336.670648275</v>
      </c>
      <c r="H50" s="45"/>
      <c r="I50" s="91">
        <v>0.09</v>
      </c>
      <c r="J50" s="91">
        <f>J48*I50</f>
        <v>21473.711546068775</v>
      </c>
      <c r="K50" s="94"/>
      <c r="L50" s="111"/>
      <c r="N50" s="59"/>
    </row>
    <row r="51" spans="1:14" ht="15.75" customHeight="1" x14ac:dyDescent="0.25">
      <c r="A51" s="34">
        <v>29</v>
      </c>
      <c r="B51" s="54" t="s">
        <v>61</v>
      </c>
      <c r="C51" s="36"/>
      <c r="D51" s="34"/>
      <c r="E51" s="34"/>
      <c r="F51" s="34"/>
      <c r="G51" s="38">
        <f>G48+G49+G50</f>
        <v>193799747.45961073</v>
      </c>
      <c r="H51" s="38"/>
      <c r="I51" s="38"/>
      <c r="J51" s="38">
        <f>J48+J49+J50</f>
        <v>281544.21804845729</v>
      </c>
      <c r="K51" s="94"/>
    </row>
    <row r="52" spans="1:14" ht="20.25" customHeight="1" x14ac:dyDescent="0.25">
      <c r="A52" s="103">
        <v>30</v>
      </c>
      <c r="B52" s="104" t="s">
        <v>62</v>
      </c>
      <c r="C52" s="112"/>
      <c r="D52" s="113"/>
      <c r="E52" s="113"/>
      <c r="F52" s="114"/>
      <c r="G52" s="114">
        <f>ROUND(G51,0)</f>
        <v>193799747</v>
      </c>
      <c r="H52" s="113"/>
      <c r="I52" s="115"/>
      <c r="J52" s="114">
        <f>ROUND(J51,0)</f>
        <v>281544</v>
      </c>
      <c r="K52" s="94"/>
    </row>
    <row r="53" spans="1:14" ht="9" customHeight="1" x14ac:dyDescent="0.25">
      <c r="A53" s="116"/>
      <c r="B53" s="117"/>
      <c r="C53" s="118"/>
      <c r="D53" s="119"/>
      <c r="E53" s="119"/>
      <c r="F53" s="120"/>
      <c r="G53" s="120"/>
      <c r="H53" s="119"/>
      <c r="I53" s="121"/>
      <c r="J53" s="120"/>
    </row>
    <row r="54" spans="1:14" ht="14.25" customHeight="1" x14ac:dyDescent="0.25">
      <c r="A54" s="122" t="s">
        <v>63</v>
      </c>
      <c r="B54" s="123"/>
      <c r="C54" s="124"/>
      <c r="D54" s="125"/>
      <c r="E54" s="125"/>
      <c r="F54" s="125"/>
      <c r="G54" s="125"/>
      <c r="H54" s="125"/>
      <c r="I54" s="126"/>
      <c r="J54" s="125"/>
    </row>
    <row r="55" spans="1:14" ht="14.25" customHeight="1" x14ac:dyDescent="0.25">
      <c r="A55" s="127"/>
      <c r="B55" s="128" t="s">
        <v>64</v>
      </c>
      <c r="C55" s="129"/>
      <c r="D55" s="130"/>
      <c r="E55" s="130"/>
      <c r="F55" s="130"/>
      <c r="G55" s="130"/>
      <c r="H55" s="125"/>
      <c r="I55" s="126"/>
      <c r="J55" s="125"/>
    </row>
    <row r="56" spans="1:14" ht="15.75" x14ac:dyDescent="0.25">
      <c r="A56" s="131" t="s">
        <v>65</v>
      </c>
      <c r="B56" s="132" t="s">
        <v>66</v>
      </c>
      <c r="C56" s="133"/>
      <c r="D56" s="125"/>
      <c r="E56" s="125"/>
      <c r="F56" s="125"/>
      <c r="G56" s="125"/>
      <c r="H56" s="125"/>
      <c r="I56" s="125"/>
      <c r="J56" s="125"/>
    </row>
    <row r="57" spans="1:14" x14ac:dyDescent="0.25">
      <c r="B57" s="134"/>
      <c r="C57" s="134"/>
      <c r="M57" s="134"/>
    </row>
    <row r="58" spans="1:14" ht="15.75" customHeight="1" x14ac:dyDescent="0.25">
      <c r="B58" s="134"/>
      <c r="C58" s="134"/>
    </row>
  </sheetData>
  <mergeCells count="18">
    <mergeCell ref="A21:A23"/>
    <mergeCell ref="A29:A31"/>
    <mergeCell ref="A32:A38"/>
    <mergeCell ref="A39:A40"/>
    <mergeCell ref="K40:L40"/>
    <mergeCell ref="B7:H7"/>
    <mergeCell ref="A9:A10"/>
    <mergeCell ref="B9:B10"/>
    <mergeCell ref="C9:C10"/>
    <mergeCell ref="D9:D10"/>
    <mergeCell ref="E9:G9"/>
    <mergeCell ref="H9:J9"/>
    <mergeCell ref="A1:B1"/>
    <mergeCell ref="C1:G1"/>
    <mergeCell ref="B3:H3"/>
    <mergeCell ref="A5:B5"/>
    <mergeCell ref="C5:G5"/>
    <mergeCell ref="H5:J5"/>
  </mergeCells>
  <conditionalFormatting sqref="B41">
    <cfRule type="cellIs" dxfId="13" priority="2" stopIfTrue="1" operator="equal">
      <formula>"?"</formula>
    </cfRule>
  </conditionalFormatting>
  <conditionalFormatting sqref="B42">
    <cfRule type="cellIs" dxfId="12" priority="1" stopIfTrue="1" operator="equal">
      <formula>"?"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3"/>
  <sheetViews>
    <sheetView topLeftCell="A31" workbookViewId="0">
      <selection sqref="A1:XFD1048576"/>
    </sheetView>
  </sheetViews>
  <sheetFormatPr defaultRowHeight="15" x14ac:dyDescent="0.25"/>
  <cols>
    <col min="1" max="1" width="6" style="8" customWidth="1"/>
    <col min="2" max="2" width="52.42578125" style="6" customWidth="1"/>
    <col min="3" max="3" width="11.7109375" style="135" customWidth="1"/>
    <col min="4" max="4" width="6" style="6" customWidth="1"/>
    <col min="5" max="5" width="5.5703125" style="6" customWidth="1"/>
    <col min="6" max="6" width="10.85546875" style="6" bestFit="1" customWidth="1"/>
    <col min="7" max="7" width="15.140625" style="6" customWidth="1"/>
    <col min="8" max="8" width="20.7109375" style="6" customWidth="1"/>
    <col min="9" max="9" width="17.85546875" style="6" customWidth="1"/>
    <col min="10" max="10" width="9.140625" style="6"/>
    <col min="11" max="11" width="10.5703125" style="6" bestFit="1" customWidth="1"/>
    <col min="12" max="256" width="9.140625" style="6"/>
    <col min="257" max="257" width="6" style="6" customWidth="1"/>
    <col min="258" max="258" width="52.42578125" style="6" customWidth="1"/>
    <col min="259" max="259" width="11.7109375" style="6" customWidth="1"/>
    <col min="260" max="260" width="6" style="6" customWidth="1"/>
    <col min="261" max="261" width="5.5703125" style="6" customWidth="1"/>
    <col min="262" max="262" width="8.85546875" style="6" customWidth="1"/>
    <col min="263" max="263" width="11" style="6" bestFit="1" customWidth="1"/>
    <col min="264" max="264" width="20.7109375" style="6" customWidth="1"/>
    <col min="265" max="265" width="17.85546875" style="6" customWidth="1"/>
    <col min="266" max="266" width="9.140625" style="6"/>
    <col min="267" max="267" width="10.5703125" style="6" bestFit="1" customWidth="1"/>
    <col min="268" max="512" width="9.140625" style="6"/>
    <col min="513" max="513" width="6" style="6" customWidth="1"/>
    <col min="514" max="514" width="52.42578125" style="6" customWidth="1"/>
    <col min="515" max="515" width="11.7109375" style="6" customWidth="1"/>
    <col min="516" max="516" width="6" style="6" customWidth="1"/>
    <col min="517" max="517" width="5.5703125" style="6" customWidth="1"/>
    <col min="518" max="518" width="8.85546875" style="6" customWidth="1"/>
    <col min="519" max="519" width="11" style="6" bestFit="1" customWidth="1"/>
    <col min="520" max="520" width="20.7109375" style="6" customWidth="1"/>
    <col min="521" max="521" width="17.85546875" style="6" customWidth="1"/>
    <col min="522" max="522" width="9.140625" style="6"/>
    <col min="523" max="523" width="10.5703125" style="6" bestFit="1" customWidth="1"/>
    <col min="524" max="768" width="9.140625" style="6"/>
    <col min="769" max="769" width="6" style="6" customWidth="1"/>
    <col min="770" max="770" width="52.42578125" style="6" customWidth="1"/>
    <col min="771" max="771" width="11.7109375" style="6" customWidth="1"/>
    <col min="772" max="772" width="6" style="6" customWidth="1"/>
    <col min="773" max="773" width="5.5703125" style="6" customWidth="1"/>
    <col min="774" max="774" width="8.85546875" style="6" customWidth="1"/>
    <col min="775" max="775" width="11" style="6" bestFit="1" customWidth="1"/>
    <col min="776" max="776" width="20.7109375" style="6" customWidth="1"/>
    <col min="777" max="777" width="17.85546875" style="6" customWidth="1"/>
    <col min="778" max="778" width="9.140625" style="6"/>
    <col min="779" max="779" width="10.5703125" style="6" bestFit="1" customWidth="1"/>
    <col min="780" max="1024" width="9.140625" style="6"/>
    <col min="1025" max="1025" width="6" style="6" customWidth="1"/>
    <col min="1026" max="1026" width="52.42578125" style="6" customWidth="1"/>
    <col min="1027" max="1027" width="11.7109375" style="6" customWidth="1"/>
    <col min="1028" max="1028" width="6" style="6" customWidth="1"/>
    <col min="1029" max="1029" width="5.5703125" style="6" customWidth="1"/>
    <col min="1030" max="1030" width="8.85546875" style="6" customWidth="1"/>
    <col min="1031" max="1031" width="11" style="6" bestFit="1" customWidth="1"/>
    <col min="1032" max="1032" width="20.7109375" style="6" customWidth="1"/>
    <col min="1033" max="1033" width="17.85546875" style="6" customWidth="1"/>
    <col min="1034" max="1034" width="9.140625" style="6"/>
    <col min="1035" max="1035" width="10.5703125" style="6" bestFit="1" customWidth="1"/>
    <col min="1036" max="1280" width="9.140625" style="6"/>
    <col min="1281" max="1281" width="6" style="6" customWidth="1"/>
    <col min="1282" max="1282" width="52.42578125" style="6" customWidth="1"/>
    <col min="1283" max="1283" width="11.7109375" style="6" customWidth="1"/>
    <col min="1284" max="1284" width="6" style="6" customWidth="1"/>
    <col min="1285" max="1285" width="5.5703125" style="6" customWidth="1"/>
    <col min="1286" max="1286" width="8.85546875" style="6" customWidth="1"/>
    <col min="1287" max="1287" width="11" style="6" bestFit="1" customWidth="1"/>
    <col min="1288" max="1288" width="20.7109375" style="6" customWidth="1"/>
    <col min="1289" max="1289" width="17.85546875" style="6" customWidth="1"/>
    <col min="1290" max="1290" width="9.140625" style="6"/>
    <col min="1291" max="1291" width="10.5703125" style="6" bestFit="1" customWidth="1"/>
    <col min="1292" max="1536" width="9.140625" style="6"/>
    <col min="1537" max="1537" width="6" style="6" customWidth="1"/>
    <col min="1538" max="1538" width="52.42578125" style="6" customWidth="1"/>
    <col min="1539" max="1539" width="11.7109375" style="6" customWidth="1"/>
    <col min="1540" max="1540" width="6" style="6" customWidth="1"/>
    <col min="1541" max="1541" width="5.5703125" style="6" customWidth="1"/>
    <col min="1542" max="1542" width="8.85546875" style="6" customWidth="1"/>
    <col min="1543" max="1543" width="11" style="6" bestFit="1" customWidth="1"/>
    <col min="1544" max="1544" width="20.7109375" style="6" customWidth="1"/>
    <col min="1545" max="1545" width="17.85546875" style="6" customWidth="1"/>
    <col min="1546" max="1546" width="9.140625" style="6"/>
    <col min="1547" max="1547" width="10.5703125" style="6" bestFit="1" customWidth="1"/>
    <col min="1548" max="1792" width="9.140625" style="6"/>
    <col min="1793" max="1793" width="6" style="6" customWidth="1"/>
    <col min="1794" max="1794" width="52.42578125" style="6" customWidth="1"/>
    <col min="1795" max="1795" width="11.7109375" style="6" customWidth="1"/>
    <col min="1796" max="1796" width="6" style="6" customWidth="1"/>
    <col min="1797" max="1797" width="5.5703125" style="6" customWidth="1"/>
    <col min="1798" max="1798" width="8.85546875" style="6" customWidth="1"/>
    <col min="1799" max="1799" width="11" style="6" bestFit="1" customWidth="1"/>
    <col min="1800" max="1800" width="20.7109375" style="6" customWidth="1"/>
    <col min="1801" max="1801" width="17.85546875" style="6" customWidth="1"/>
    <col min="1802" max="1802" width="9.140625" style="6"/>
    <col min="1803" max="1803" width="10.5703125" style="6" bestFit="1" customWidth="1"/>
    <col min="1804" max="2048" width="9.140625" style="6"/>
    <col min="2049" max="2049" width="6" style="6" customWidth="1"/>
    <col min="2050" max="2050" width="52.42578125" style="6" customWidth="1"/>
    <col min="2051" max="2051" width="11.7109375" style="6" customWidth="1"/>
    <col min="2052" max="2052" width="6" style="6" customWidth="1"/>
    <col min="2053" max="2053" width="5.5703125" style="6" customWidth="1"/>
    <col min="2054" max="2054" width="8.85546875" style="6" customWidth="1"/>
    <col min="2055" max="2055" width="11" style="6" bestFit="1" customWidth="1"/>
    <col min="2056" max="2056" width="20.7109375" style="6" customWidth="1"/>
    <col min="2057" max="2057" width="17.85546875" style="6" customWidth="1"/>
    <col min="2058" max="2058" width="9.140625" style="6"/>
    <col min="2059" max="2059" width="10.5703125" style="6" bestFit="1" customWidth="1"/>
    <col min="2060" max="2304" width="9.140625" style="6"/>
    <col min="2305" max="2305" width="6" style="6" customWidth="1"/>
    <col min="2306" max="2306" width="52.42578125" style="6" customWidth="1"/>
    <col min="2307" max="2307" width="11.7109375" style="6" customWidth="1"/>
    <col min="2308" max="2308" width="6" style="6" customWidth="1"/>
    <col min="2309" max="2309" width="5.5703125" style="6" customWidth="1"/>
    <col min="2310" max="2310" width="8.85546875" style="6" customWidth="1"/>
    <col min="2311" max="2311" width="11" style="6" bestFit="1" customWidth="1"/>
    <col min="2312" max="2312" width="20.7109375" style="6" customWidth="1"/>
    <col min="2313" max="2313" width="17.85546875" style="6" customWidth="1"/>
    <col min="2314" max="2314" width="9.140625" style="6"/>
    <col min="2315" max="2315" width="10.5703125" style="6" bestFit="1" customWidth="1"/>
    <col min="2316" max="2560" width="9.140625" style="6"/>
    <col min="2561" max="2561" width="6" style="6" customWidth="1"/>
    <col min="2562" max="2562" width="52.42578125" style="6" customWidth="1"/>
    <col min="2563" max="2563" width="11.7109375" style="6" customWidth="1"/>
    <col min="2564" max="2564" width="6" style="6" customWidth="1"/>
    <col min="2565" max="2565" width="5.5703125" style="6" customWidth="1"/>
    <col min="2566" max="2566" width="8.85546875" style="6" customWidth="1"/>
    <col min="2567" max="2567" width="11" style="6" bestFit="1" customWidth="1"/>
    <col min="2568" max="2568" width="20.7109375" style="6" customWidth="1"/>
    <col min="2569" max="2569" width="17.85546875" style="6" customWidth="1"/>
    <col min="2570" max="2570" width="9.140625" style="6"/>
    <col min="2571" max="2571" width="10.5703125" style="6" bestFit="1" customWidth="1"/>
    <col min="2572" max="2816" width="9.140625" style="6"/>
    <col min="2817" max="2817" width="6" style="6" customWidth="1"/>
    <col min="2818" max="2818" width="52.42578125" style="6" customWidth="1"/>
    <col min="2819" max="2819" width="11.7109375" style="6" customWidth="1"/>
    <col min="2820" max="2820" width="6" style="6" customWidth="1"/>
    <col min="2821" max="2821" width="5.5703125" style="6" customWidth="1"/>
    <col min="2822" max="2822" width="8.85546875" style="6" customWidth="1"/>
    <col min="2823" max="2823" width="11" style="6" bestFit="1" customWidth="1"/>
    <col min="2824" max="2824" width="20.7109375" style="6" customWidth="1"/>
    <col min="2825" max="2825" width="17.85546875" style="6" customWidth="1"/>
    <col min="2826" max="2826" width="9.140625" style="6"/>
    <col min="2827" max="2827" width="10.5703125" style="6" bestFit="1" customWidth="1"/>
    <col min="2828" max="3072" width="9.140625" style="6"/>
    <col min="3073" max="3073" width="6" style="6" customWidth="1"/>
    <col min="3074" max="3074" width="52.42578125" style="6" customWidth="1"/>
    <col min="3075" max="3075" width="11.7109375" style="6" customWidth="1"/>
    <col min="3076" max="3076" width="6" style="6" customWidth="1"/>
    <col min="3077" max="3077" width="5.5703125" style="6" customWidth="1"/>
    <col min="3078" max="3078" width="8.85546875" style="6" customWidth="1"/>
    <col min="3079" max="3079" width="11" style="6" bestFit="1" customWidth="1"/>
    <col min="3080" max="3080" width="20.7109375" style="6" customWidth="1"/>
    <col min="3081" max="3081" width="17.85546875" style="6" customWidth="1"/>
    <col min="3082" max="3082" width="9.140625" style="6"/>
    <col min="3083" max="3083" width="10.5703125" style="6" bestFit="1" customWidth="1"/>
    <col min="3084" max="3328" width="9.140625" style="6"/>
    <col min="3329" max="3329" width="6" style="6" customWidth="1"/>
    <col min="3330" max="3330" width="52.42578125" style="6" customWidth="1"/>
    <col min="3331" max="3331" width="11.7109375" style="6" customWidth="1"/>
    <col min="3332" max="3332" width="6" style="6" customWidth="1"/>
    <col min="3333" max="3333" width="5.5703125" style="6" customWidth="1"/>
    <col min="3334" max="3334" width="8.85546875" style="6" customWidth="1"/>
    <col min="3335" max="3335" width="11" style="6" bestFit="1" customWidth="1"/>
    <col min="3336" max="3336" width="20.7109375" style="6" customWidth="1"/>
    <col min="3337" max="3337" width="17.85546875" style="6" customWidth="1"/>
    <col min="3338" max="3338" width="9.140625" style="6"/>
    <col min="3339" max="3339" width="10.5703125" style="6" bestFit="1" customWidth="1"/>
    <col min="3340" max="3584" width="9.140625" style="6"/>
    <col min="3585" max="3585" width="6" style="6" customWidth="1"/>
    <col min="3586" max="3586" width="52.42578125" style="6" customWidth="1"/>
    <col min="3587" max="3587" width="11.7109375" style="6" customWidth="1"/>
    <col min="3588" max="3588" width="6" style="6" customWidth="1"/>
    <col min="3589" max="3589" width="5.5703125" style="6" customWidth="1"/>
    <col min="3590" max="3590" width="8.85546875" style="6" customWidth="1"/>
    <col min="3591" max="3591" width="11" style="6" bestFit="1" customWidth="1"/>
    <col min="3592" max="3592" width="20.7109375" style="6" customWidth="1"/>
    <col min="3593" max="3593" width="17.85546875" style="6" customWidth="1"/>
    <col min="3594" max="3594" width="9.140625" style="6"/>
    <col min="3595" max="3595" width="10.5703125" style="6" bestFit="1" customWidth="1"/>
    <col min="3596" max="3840" width="9.140625" style="6"/>
    <col min="3841" max="3841" width="6" style="6" customWidth="1"/>
    <col min="3842" max="3842" width="52.42578125" style="6" customWidth="1"/>
    <col min="3843" max="3843" width="11.7109375" style="6" customWidth="1"/>
    <col min="3844" max="3844" width="6" style="6" customWidth="1"/>
    <col min="3845" max="3845" width="5.5703125" style="6" customWidth="1"/>
    <col min="3846" max="3846" width="8.85546875" style="6" customWidth="1"/>
    <col min="3847" max="3847" width="11" style="6" bestFit="1" customWidth="1"/>
    <col min="3848" max="3848" width="20.7109375" style="6" customWidth="1"/>
    <col min="3849" max="3849" width="17.85546875" style="6" customWidth="1"/>
    <col min="3850" max="3850" width="9.140625" style="6"/>
    <col min="3851" max="3851" width="10.5703125" style="6" bestFit="1" customWidth="1"/>
    <col min="3852" max="4096" width="9.140625" style="6"/>
    <col min="4097" max="4097" width="6" style="6" customWidth="1"/>
    <col min="4098" max="4098" width="52.42578125" style="6" customWidth="1"/>
    <col min="4099" max="4099" width="11.7109375" style="6" customWidth="1"/>
    <col min="4100" max="4100" width="6" style="6" customWidth="1"/>
    <col min="4101" max="4101" width="5.5703125" style="6" customWidth="1"/>
    <col min="4102" max="4102" width="8.85546875" style="6" customWidth="1"/>
    <col min="4103" max="4103" width="11" style="6" bestFit="1" customWidth="1"/>
    <col min="4104" max="4104" width="20.7109375" style="6" customWidth="1"/>
    <col min="4105" max="4105" width="17.85546875" style="6" customWidth="1"/>
    <col min="4106" max="4106" width="9.140625" style="6"/>
    <col min="4107" max="4107" width="10.5703125" style="6" bestFit="1" customWidth="1"/>
    <col min="4108" max="4352" width="9.140625" style="6"/>
    <col min="4353" max="4353" width="6" style="6" customWidth="1"/>
    <col min="4354" max="4354" width="52.42578125" style="6" customWidth="1"/>
    <col min="4355" max="4355" width="11.7109375" style="6" customWidth="1"/>
    <col min="4356" max="4356" width="6" style="6" customWidth="1"/>
    <col min="4357" max="4357" width="5.5703125" style="6" customWidth="1"/>
    <col min="4358" max="4358" width="8.85546875" style="6" customWidth="1"/>
    <col min="4359" max="4359" width="11" style="6" bestFit="1" customWidth="1"/>
    <col min="4360" max="4360" width="20.7109375" style="6" customWidth="1"/>
    <col min="4361" max="4361" width="17.85546875" style="6" customWidth="1"/>
    <col min="4362" max="4362" width="9.140625" style="6"/>
    <col min="4363" max="4363" width="10.5703125" style="6" bestFit="1" customWidth="1"/>
    <col min="4364" max="4608" width="9.140625" style="6"/>
    <col min="4609" max="4609" width="6" style="6" customWidth="1"/>
    <col min="4610" max="4610" width="52.42578125" style="6" customWidth="1"/>
    <col min="4611" max="4611" width="11.7109375" style="6" customWidth="1"/>
    <col min="4612" max="4612" width="6" style="6" customWidth="1"/>
    <col min="4613" max="4613" width="5.5703125" style="6" customWidth="1"/>
    <col min="4614" max="4614" width="8.85546875" style="6" customWidth="1"/>
    <col min="4615" max="4615" width="11" style="6" bestFit="1" customWidth="1"/>
    <col min="4616" max="4616" width="20.7109375" style="6" customWidth="1"/>
    <col min="4617" max="4617" width="17.85546875" style="6" customWidth="1"/>
    <col min="4618" max="4618" width="9.140625" style="6"/>
    <col min="4619" max="4619" width="10.5703125" style="6" bestFit="1" customWidth="1"/>
    <col min="4620" max="4864" width="9.140625" style="6"/>
    <col min="4865" max="4865" width="6" style="6" customWidth="1"/>
    <col min="4866" max="4866" width="52.42578125" style="6" customWidth="1"/>
    <col min="4867" max="4867" width="11.7109375" style="6" customWidth="1"/>
    <col min="4868" max="4868" width="6" style="6" customWidth="1"/>
    <col min="4869" max="4869" width="5.5703125" style="6" customWidth="1"/>
    <col min="4870" max="4870" width="8.85546875" style="6" customWidth="1"/>
    <col min="4871" max="4871" width="11" style="6" bestFit="1" customWidth="1"/>
    <col min="4872" max="4872" width="20.7109375" style="6" customWidth="1"/>
    <col min="4873" max="4873" width="17.85546875" style="6" customWidth="1"/>
    <col min="4874" max="4874" width="9.140625" style="6"/>
    <col min="4875" max="4875" width="10.5703125" style="6" bestFit="1" customWidth="1"/>
    <col min="4876" max="5120" width="9.140625" style="6"/>
    <col min="5121" max="5121" width="6" style="6" customWidth="1"/>
    <col min="5122" max="5122" width="52.42578125" style="6" customWidth="1"/>
    <col min="5123" max="5123" width="11.7109375" style="6" customWidth="1"/>
    <col min="5124" max="5124" width="6" style="6" customWidth="1"/>
    <col min="5125" max="5125" width="5.5703125" style="6" customWidth="1"/>
    <col min="5126" max="5126" width="8.85546875" style="6" customWidth="1"/>
    <col min="5127" max="5127" width="11" style="6" bestFit="1" customWidth="1"/>
    <col min="5128" max="5128" width="20.7109375" style="6" customWidth="1"/>
    <col min="5129" max="5129" width="17.85546875" style="6" customWidth="1"/>
    <col min="5130" max="5130" width="9.140625" style="6"/>
    <col min="5131" max="5131" width="10.5703125" style="6" bestFit="1" customWidth="1"/>
    <col min="5132" max="5376" width="9.140625" style="6"/>
    <col min="5377" max="5377" width="6" style="6" customWidth="1"/>
    <col min="5378" max="5378" width="52.42578125" style="6" customWidth="1"/>
    <col min="5379" max="5379" width="11.7109375" style="6" customWidth="1"/>
    <col min="5380" max="5380" width="6" style="6" customWidth="1"/>
    <col min="5381" max="5381" width="5.5703125" style="6" customWidth="1"/>
    <col min="5382" max="5382" width="8.85546875" style="6" customWidth="1"/>
    <col min="5383" max="5383" width="11" style="6" bestFit="1" customWidth="1"/>
    <col min="5384" max="5384" width="20.7109375" style="6" customWidth="1"/>
    <col min="5385" max="5385" width="17.85546875" style="6" customWidth="1"/>
    <col min="5386" max="5386" width="9.140625" style="6"/>
    <col min="5387" max="5387" width="10.5703125" style="6" bestFit="1" customWidth="1"/>
    <col min="5388" max="5632" width="9.140625" style="6"/>
    <col min="5633" max="5633" width="6" style="6" customWidth="1"/>
    <col min="5634" max="5634" width="52.42578125" style="6" customWidth="1"/>
    <col min="5635" max="5635" width="11.7109375" style="6" customWidth="1"/>
    <col min="5636" max="5636" width="6" style="6" customWidth="1"/>
    <col min="5637" max="5637" width="5.5703125" style="6" customWidth="1"/>
    <col min="5638" max="5638" width="8.85546875" style="6" customWidth="1"/>
    <col min="5639" max="5639" width="11" style="6" bestFit="1" customWidth="1"/>
    <col min="5640" max="5640" width="20.7109375" style="6" customWidth="1"/>
    <col min="5641" max="5641" width="17.85546875" style="6" customWidth="1"/>
    <col min="5642" max="5642" width="9.140625" style="6"/>
    <col min="5643" max="5643" width="10.5703125" style="6" bestFit="1" customWidth="1"/>
    <col min="5644" max="5888" width="9.140625" style="6"/>
    <col min="5889" max="5889" width="6" style="6" customWidth="1"/>
    <col min="5890" max="5890" width="52.42578125" style="6" customWidth="1"/>
    <col min="5891" max="5891" width="11.7109375" style="6" customWidth="1"/>
    <col min="5892" max="5892" width="6" style="6" customWidth="1"/>
    <col min="5893" max="5893" width="5.5703125" style="6" customWidth="1"/>
    <col min="5894" max="5894" width="8.85546875" style="6" customWidth="1"/>
    <col min="5895" max="5895" width="11" style="6" bestFit="1" customWidth="1"/>
    <col min="5896" max="5896" width="20.7109375" style="6" customWidth="1"/>
    <col min="5897" max="5897" width="17.85546875" style="6" customWidth="1"/>
    <col min="5898" max="5898" width="9.140625" style="6"/>
    <col min="5899" max="5899" width="10.5703125" style="6" bestFit="1" customWidth="1"/>
    <col min="5900" max="6144" width="9.140625" style="6"/>
    <col min="6145" max="6145" width="6" style="6" customWidth="1"/>
    <col min="6146" max="6146" width="52.42578125" style="6" customWidth="1"/>
    <col min="6147" max="6147" width="11.7109375" style="6" customWidth="1"/>
    <col min="6148" max="6148" width="6" style="6" customWidth="1"/>
    <col min="6149" max="6149" width="5.5703125" style="6" customWidth="1"/>
    <col min="6150" max="6150" width="8.85546875" style="6" customWidth="1"/>
    <col min="6151" max="6151" width="11" style="6" bestFit="1" customWidth="1"/>
    <col min="6152" max="6152" width="20.7109375" style="6" customWidth="1"/>
    <col min="6153" max="6153" width="17.85546875" style="6" customWidth="1"/>
    <col min="6154" max="6154" width="9.140625" style="6"/>
    <col min="6155" max="6155" width="10.5703125" style="6" bestFit="1" customWidth="1"/>
    <col min="6156" max="6400" width="9.140625" style="6"/>
    <col min="6401" max="6401" width="6" style="6" customWidth="1"/>
    <col min="6402" max="6402" width="52.42578125" style="6" customWidth="1"/>
    <col min="6403" max="6403" width="11.7109375" style="6" customWidth="1"/>
    <col min="6404" max="6404" width="6" style="6" customWidth="1"/>
    <col min="6405" max="6405" width="5.5703125" style="6" customWidth="1"/>
    <col min="6406" max="6406" width="8.85546875" style="6" customWidth="1"/>
    <col min="6407" max="6407" width="11" style="6" bestFit="1" customWidth="1"/>
    <col min="6408" max="6408" width="20.7109375" style="6" customWidth="1"/>
    <col min="6409" max="6409" width="17.85546875" style="6" customWidth="1"/>
    <col min="6410" max="6410" width="9.140625" style="6"/>
    <col min="6411" max="6411" width="10.5703125" style="6" bestFit="1" customWidth="1"/>
    <col min="6412" max="6656" width="9.140625" style="6"/>
    <col min="6657" max="6657" width="6" style="6" customWidth="1"/>
    <col min="6658" max="6658" width="52.42578125" style="6" customWidth="1"/>
    <col min="6659" max="6659" width="11.7109375" style="6" customWidth="1"/>
    <col min="6660" max="6660" width="6" style="6" customWidth="1"/>
    <col min="6661" max="6661" width="5.5703125" style="6" customWidth="1"/>
    <col min="6662" max="6662" width="8.85546875" style="6" customWidth="1"/>
    <col min="6663" max="6663" width="11" style="6" bestFit="1" customWidth="1"/>
    <col min="6664" max="6664" width="20.7109375" style="6" customWidth="1"/>
    <col min="6665" max="6665" width="17.85546875" style="6" customWidth="1"/>
    <col min="6666" max="6666" width="9.140625" style="6"/>
    <col min="6667" max="6667" width="10.5703125" style="6" bestFit="1" customWidth="1"/>
    <col min="6668" max="6912" width="9.140625" style="6"/>
    <col min="6913" max="6913" width="6" style="6" customWidth="1"/>
    <col min="6914" max="6914" width="52.42578125" style="6" customWidth="1"/>
    <col min="6915" max="6915" width="11.7109375" style="6" customWidth="1"/>
    <col min="6916" max="6916" width="6" style="6" customWidth="1"/>
    <col min="6917" max="6917" width="5.5703125" style="6" customWidth="1"/>
    <col min="6918" max="6918" width="8.85546875" style="6" customWidth="1"/>
    <col min="6919" max="6919" width="11" style="6" bestFit="1" customWidth="1"/>
    <col min="6920" max="6920" width="20.7109375" style="6" customWidth="1"/>
    <col min="6921" max="6921" width="17.85546875" style="6" customWidth="1"/>
    <col min="6922" max="6922" width="9.140625" style="6"/>
    <col min="6923" max="6923" width="10.5703125" style="6" bestFit="1" customWidth="1"/>
    <col min="6924" max="7168" width="9.140625" style="6"/>
    <col min="7169" max="7169" width="6" style="6" customWidth="1"/>
    <col min="7170" max="7170" width="52.42578125" style="6" customWidth="1"/>
    <col min="7171" max="7171" width="11.7109375" style="6" customWidth="1"/>
    <col min="7172" max="7172" width="6" style="6" customWidth="1"/>
    <col min="7173" max="7173" width="5.5703125" style="6" customWidth="1"/>
    <col min="7174" max="7174" width="8.85546875" style="6" customWidth="1"/>
    <col min="7175" max="7175" width="11" style="6" bestFit="1" customWidth="1"/>
    <col min="7176" max="7176" width="20.7109375" style="6" customWidth="1"/>
    <col min="7177" max="7177" width="17.85546875" style="6" customWidth="1"/>
    <col min="7178" max="7178" width="9.140625" style="6"/>
    <col min="7179" max="7179" width="10.5703125" style="6" bestFit="1" customWidth="1"/>
    <col min="7180" max="7424" width="9.140625" style="6"/>
    <col min="7425" max="7425" width="6" style="6" customWidth="1"/>
    <col min="7426" max="7426" width="52.42578125" style="6" customWidth="1"/>
    <col min="7427" max="7427" width="11.7109375" style="6" customWidth="1"/>
    <col min="7428" max="7428" width="6" style="6" customWidth="1"/>
    <col min="7429" max="7429" width="5.5703125" style="6" customWidth="1"/>
    <col min="7430" max="7430" width="8.85546875" style="6" customWidth="1"/>
    <col min="7431" max="7431" width="11" style="6" bestFit="1" customWidth="1"/>
    <col min="7432" max="7432" width="20.7109375" style="6" customWidth="1"/>
    <col min="7433" max="7433" width="17.85546875" style="6" customWidth="1"/>
    <col min="7434" max="7434" width="9.140625" style="6"/>
    <col min="7435" max="7435" width="10.5703125" style="6" bestFit="1" customWidth="1"/>
    <col min="7436" max="7680" width="9.140625" style="6"/>
    <col min="7681" max="7681" width="6" style="6" customWidth="1"/>
    <col min="7682" max="7682" width="52.42578125" style="6" customWidth="1"/>
    <col min="7683" max="7683" width="11.7109375" style="6" customWidth="1"/>
    <col min="7684" max="7684" width="6" style="6" customWidth="1"/>
    <col min="7685" max="7685" width="5.5703125" style="6" customWidth="1"/>
    <col min="7686" max="7686" width="8.85546875" style="6" customWidth="1"/>
    <col min="7687" max="7687" width="11" style="6" bestFit="1" customWidth="1"/>
    <col min="7688" max="7688" width="20.7109375" style="6" customWidth="1"/>
    <col min="7689" max="7689" width="17.85546875" style="6" customWidth="1"/>
    <col min="7690" max="7690" width="9.140625" style="6"/>
    <col min="7691" max="7691" width="10.5703125" style="6" bestFit="1" customWidth="1"/>
    <col min="7692" max="7936" width="9.140625" style="6"/>
    <col min="7937" max="7937" width="6" style="6" customWidth="1"/>
    <col min="7938" max="7938" width="52.42578125" style="6" customWidth="1"/>
    <col min="7939" max="7939" width="11.7109375" style="6" customWidth="1"/>
    <col min="7940" max="7940" width="6" style="6" customWidth="1"/>
    <col min="7941" max="7941" width="5.5703125" style="6" customWidth="1"/>
    <col min="7942" max="7942" width="8.85546875" style="6" customWidth="1"/>
    <col min="7943" max="7943" width="11" style="6" bestFit="1" customWidth="1"/>
    <col min="7944" max="7944" width="20.7109375" style="6" customWidth="1"/>
    <col min="7945" max="7945" width="17.85546875" style="6" customWidth="1"/>
    <col min="7946" max="7946" width="9.140625" style="6"/>
    <col min="7947" max="7947" width="10.5703125" style="6" bestFit="1" customWidth="1"/>
    <col min="7948" max="8192" width="9.140625" style="6"/>
    <col min="8193" max="8193" width="6" style="6" customWidth="1"/>
    <col min="8194" max="8194" width="52.42578125" style="6" customWidth="1"/>
    <col min="8195" max="8195" width="11.7109375" style="6" customWidth="1"/>
    <col min="8196" max="8196" width="6" style="6" customWidth="1"/>
    <col min="8197" max="8197" width="5.5703125" style="6" customWidth="1"/>
    <col min="8198" max="8198" width="8.85546875" style="6" customWidth="1"/>
    <col min="8199" max="8199" width="11" style="6" bestFit="1" customWidth="1"/>
    <col min="8200" max="8200" width="20.7109375" style="6" customWidth="1"/>
    <col min="8201" max="8201" width="17.85546875" style="6" customWidth="1"/>
    <col min="8202" max="8202" width="9.140625" style="6"/>
    <col min="8203" max="8203" width="10.5703125" style="6" bestFit="1" customWidth="1"/>
    <col min="8204" max="8448" width="9.140625" style="6"/>
    <col min="8449" max="8449" width="6" style="6" customWidth="1"/>
    <col min="8450" max="8450" width="52.42578125" style="6" customWidth="1"/>
    <col min="8451" max="8451" width="11.7109375" style="6" customWidth="1"/>
    <col min="8452" max="8452" width="6" style="6" customWidth="1"/>
    <col min="8453" max="8453" width="5.5703125" style="6" customWidth="1"/>
    <col min="8454" max="8454" width="8.85546875" style="6" customWidth="1"/>
    <col min="8455" max="8455" width="11" style="6" bestFit="1" customWidth="1"/>
    <col min="8456" max="8456" width="20.7109375" style="6" customWidth="1"/>
    <col min="8457" max="8457" width="17.85546875" style="6" customWidth="1"/>
    <col min="8458" max="8458" width="9.140625" style="6"/>
    <col min="8459" max="8459" width="10.5703125" style="6" bestFit="1" customWidth="1"/>
    <col min="8460" max="8704" width="9.140625" style="6"/>
    <col min="8705" max="8705" width="6" style="6" customWidth="1"/>
    <col min="8706" max="8706" width="52.42578125" style="6" customWidth="1"/>
    <col min="8707" max="8707" width="11.7109375" style="6" customWidth="1"/>
    <col min="8708" max="8708" width="6" style="6" customWidth="1"/>
    <col min="8709" max="8709" width="5.5703125" style="6" customWidth="1"/>
    <col min="8710" max="8710" width="8.85546875" style="6" customWidth="1"/>
    <col min="8711" max="8711" width="11" style="6" bestFit="1" customWidth="1"/>
    <col min="8712" max="8712" width="20.7109375" style="6" customWidth="1"/>
    <col min="8713" max="8713" width="17.85546875" style="6" customWidth="1"/>
    <col min="8714" max="8714" width="9.140625" style="6"/>
    <col min="8715" max="8715" width="10.5703125" style="6" bestFit="1" customWidth="1"/>
    <col min="8716" max="8960" width="9.140625" style="6"/>
    <col min="8961" max="8961" width="6" style="6" customWidth="1"/>
    <col min="8962" max="8962" width="52.42578125" style="6" customWidth="1"/>
    <col min="8963" max="8963" width="11.7109375" style="6" customWidth="1"/>
    <col min="8964" max="8964" width="6" style="6" customWidth="1"/>
    <col min="8965" max="8965" width="5.5703125" style="6" customWidth="1"/>
    <col min="8966" max="8966" width="8.85546875" style="6" customWidth="1"/>
    <col min="8967" max="8967" width="11" style="6" bestFit="1" customWidth="1"/>
    <col min="8968" max="8968" width="20.7109375" style="6" customWidth="1"/>
    <col min="8969" max="8969" width="17.85546875" style="6" customWidth="1"/>
    <col min="8970" max="8970" width="9.140625" style="6"/>
    <col min="8971" max="8971" width="10.5703125" style="6" bestFit="1" customWidth="1"/>
    <col min="8972" max="9216" width="9.140625" style="6"/>
    <col min="9217" max="9217" width="6" style="6" customWidth="1"/>
    <col min="9218" max="9218" width="52.42578125" style="6" customWidth="1"/>
    <col min="9219" max="9219" width="11.7109375" style="6" customWidth="1"/>
    <col min="9220" max="9220" width="6" style="6" customWidth="1"/>
    <col min="9221" max="9221" width="5.5703125" style="6" customWidth="1"/>
    <col min="9222" max="9222" width="8.85546875" style="6" customWidth="1"/>
    <col min="9223" max="9223" width="11" style="6" bestFit="1" customWidth="1"/>
    <col min="9224" max="9224" width="20.7109375" style="6" customWidth="1"/>
    <col min="9225" max="9225" width="17.85546875" style="6" customWidth="1"/>
    <col min="9226" max="9226" width="9.140625" style="6"/>
    <col min="9227" max="9227" width="10.5703125" style="6" bestFit="1" customWidth="1"/>
    <col min="9228" max="9472" width="9.140625" style="6"/>
    <col min="9473" max="9473" width="6" style="6" customWidth="1"/>
    <col min="9474" max="9474" width="52.42578125" style="6" customWidth="1"/>
    <col min="9475" max="9475" width="11.7109375" style="6" customWidth="1"/>
    <col min="9476" max="9476" width="6" style="6" customWidth="1"/>
    <col min="9477" max="9477" width="5.5703125" style="6" customWidth="1"/>
    <col min="9478" max="9478" width="8.85546875" style="6" customWidth="1"/>
    <col min="9479" max="9479" width="11" style="6" bestFit="1" customWidth="1"/>
    <col min="9480" max="9480" width="20.7109375" style="6" customWidth="1"/>
    <col min="9481" max="9481" width="17.85546875" style="6" customWidth="1"/>
    <col min="9482" max="9482" width="9.140625" style="6"/>
    <col min="9483" max="9483" width="10.5703125" style="6" bestFit="1" customWidth="1"/>
    <col min="9484" max="9728" width="9.140625" style="6"/>
    <col min="9729" max="9729" width="6" style="6" customWidth="1"/>
    <col min="9730" max="9730" width="52.42578125" style="6" customWidth="1"/>
    <col min="9731" max="9731" width="11.7109375" style="6" customWidth="1"/>
    <col min="9732" max="9732" width="6" style="6" customWidth="1"/>
    <col min="9733" max="9733" width="5.5703125" style="6" customWidth="1"/>
    <col min="9734" max="9734" width="8.85546875" style="6" customWidth="1"/>
    <col min="9735" max="9735" width="11" style="6" bestFit="1" customWidth="1"/>
    <col min="9736" max="9736" width="20.7109375" style="6" customWidth="1"/>
    <col min="9737" max="9737" width="17.85546875" style="6" customWidth="1"/>
    <col min="9738" max="9738" width="9.140625" style="6"/>
    <col min="9739" max="9739" width="10.5703125" style="6" bestFit="1" customWidth="1"/>
    <col min="9740" max="9984" width="9.140625" style="6"/>
    <col min="9985" max="9985" width="6" style="6" customWidth="1"/>
    <col min="9986" max="9986" width="52.42578125" style="6" customWidth="1"/>
    <col min="9987" max="9987" width="11.7109375" style="6" customWidth="1"/>
    <col min="9988" max="9988" width="6" style="6" customWidth="1"/>
    <col min="9989" max="9989" width="5.5703125" style="6" customWidth="1"/>
    <col min="9990" max="9990" width="8.85546875" style="6" customWidth="1"/>
    <col min="9991" max="9991" width="11" style="6" bestFit="1" customWidth="1"/>
    <col min="9992" max="9992" width="20.7109375" style="6" customWidth="1"/>
    <col min="9993" max="9993" width="17.85546875" style="6" customWidth="1"/>
    <col min="9994" max="9994" width="9.140625" style="6"/>
    <col min="9995" max="9995" width="10.5703125" style="6" bestFit="1" customWidth="1"/>
    <col min="9996" max="10240" width="9.140625" style="6"/>
    <col min="10241" max="10241" width="6" style="6" customWidth="1"/>
    <col min="10242" max="10242" width="52.42578125" style="6" customWidth="1"/>
    <col min="10243" max="10243" width="11.7109375" style="6" customWidth="1"/>
    <col min="10244" max="10244" width="6" style="6" customWidth="1"/>
    <col min="10245" max="10245" width="5.5703125" style="6" customWidth="1"/>
    <col min="10246" max="10246" width="8.85546875" style="6" customWidth="1"/>
    <col min="10247" max="10247" width="11" style="6" bestFit="1" customWidth="1"/>
    <col min="10248" max="10248" width="20.7109375" style="6" customWidth="1"/>
    <col min="10249" max="10249" width="17.85546875" style="6" customWidth="1"/>
    <col min="10250" max="10250" width="9.140625" style="6"/>
    <col min="10251" max="10251" width="10.5703125" style="6" bestFit="1" customWidth="1"/>
    <col min="10252" max="10496" width="9.140625" style="6"/>
    <col min="10497" max="10497" width="6" style="6" customWidth="1"/>
    <col min="10498" max="10498" width="52.42578125" style="6" customWidth="1"/>
    <col min="10499" max="10499" width="11.7109375" style="6" customWidth="1"/>
    <col min="10500" max="10500" width="6" style="6" customWidth="1"/>
    <col min="10501" max="10501" width="5.5703125" style="6" customWidth="1"/>
    <col min="10502" max="10502" width="8.85546875" style="6" customWidth="1"/>
    <col min="10503" max="10503" width="11" style="6" bestFit="1" customWidth="1"/>
    <col min="10504" max="10504" width="20.7109375" style="6" customWidth="1"/>
    <col min="10505" max="10505" width="17.85546875" style="6" customWidth="1"/>
    <col min="10506" max="10506" width="9.140625" style="6"/>
    <col min="10507" max="10507" width="10.5703125" style="6" bestFit="1" customWidth="1"/>
    <col min="10508" max="10752" width="9.140625" style="6"/>
    <col min="10753" max="10753" width="6" style="6" customWidth="1"/>
    <col min="10754" max="10754" width="52.42578125" style="6" customWidth="1"/>
    <col min="10755" max="10755" width="11.7109375" style="6" customWidth="1"/>
    <col min="10756" max="10756" width="6" style="6" customWidth="1"/>
    <col min="10757" max="10757" width="5.5703125" style="6" customWidth="1"/>
    <col min="10758" max="10758" width="8.85546875" style="6" customWidth="1"/>
    <col min="10759" max="10759" width="11" style="6" bestFit="1" customWidth="1"/>
    <col min="10760" max="10760" width="20.7109375" style="6" customWidth="1"/>
    <col min="10761" max="10761" width="17.85546875" style="6" customWidth="1"/>
    <col min="10762" max="10762" width="9.140625" style="6"/>
    <col min="10763" max="10763" width="10.5703125" style="6" bestFit="1" customWidth="1"/>
    <col min="10764" max="11008" width="9.140625" style="6"/>
    <col min="11009" max="11009" width="6" style="6" customWidth="1"/>
    <col min="11010" max="11010" width="52.42578125" style="6" customWidth="1"/>
    <col min="11011" max="11011" width="11.7109375" style="6" customWidth="1"/>
    <col min="11012" max="11012" width="6" style="6" customWidth="1"/>
    <col min="11013" max="11013" width="5.5703125" style="6" customWidth="1"/>
    <col min="11014" max="11014" width="8.85546875" style="6" customWidth="1"/>
    <col min="11015" max="11015" width="11" style="6" bestFit="1" customWidth="1"/>
    <col min="11016" max="11016" width="20.7109375" style="6" customWidth="1"/>
    <col min="11017" max="11017" width="17.85546875" style="6" customWidth="1"/>
    <col min="11018" max="11018" width="9.140625" style="6"/>
    <col min="11019" max="11019" width="10.5703125" style="6" bestFit="1" customWidth="1"/>
    <col min="11020" max="11264" width="9.140625" style="6"/>
    <col min="11265" max="11265" width="6" style="6" customWidth="1"/>
    <col min="11266" max="11266" width="52.42578125" style="6" customWidth="1"/>
    <col min="11267" max="11267" width="11.7109375" style="6" customWidth="1"/>
    <col min="11268" max="11268" width="6" style="6" customWidth="1"/>
    <col min="11269" max="11269" width="5.5703125" style="6" customWidth="1"/>
    <col min="11270" max="11270" width="8.85546875" style="6" customWidth="1"/>
    <col min="11271" max="11271" width="11" style="6" bestFit="1" customWidth="1"/>
    <col min="11272" max="11272" width="20.7109375" style="6" customWidth="1"/>
    <col min="11273" max="11273" width="17.85546875" style="6" customWidth="1"/>
    <col min="11274" max="11274" width="9.140625" style="6"/>
    <col min="11275" max="11275" width="10.5703125" style="6" bestFit="1" customWidth="1"/>
    <col min="11276" max="11520" width="9.140625" style="6"/>
    <col min="11521" max="11521" width="6" style="6" customWidth="1"/>
    <col min="11522" max="11522" width="52.42578125" style="6" customWidth="1"/>
    <col min="11523" max="11523" width="11.7109375" style="6" customWidth="1"/>
    <col min="11524" max="11524" width="6" style="6" customWidth="1"/>
    <col min="11525" max="11525" width="5.5703125" style="6" customWidth="1"/>
    <col min="11526" max="11526" width="8.85546875" style="6" customWidth="1"/>
    <col min="11527" max="11527" width="11" style="6" bestFit="1" customWidth="1"/>
    <col min="11528" max="11528" width="20.7109375" style="6" customWidth="1"/>
    <col min="11529" max="11529" width="17.85546875" style="6" customWidth="1"/>
    <col min="11530" max="11530" width="9.140625" style="6"/>
    <col min="11531" max="11531" width="10.5703125" style="6" bestFit="1" customWidth="1"/>
    <col min="11532" max="11776" width="9.140625" style="6"/>
    <col min="11777" max="11777" width="6" style="6" customWidth="1"/>
    <col min="11778" max="11778" width="52.42578125" style="6" customWidth="1"/>
    <col min="11779" max="11779" width="11.7109375" style="6" customWidth="1"/>
    <col min="11780" max="11780" width="6" style="6" customWidth="1"/>
    <col min="11781" max="11781" width="5.5703125" style="6" customWidth="1"/>
    <col min="11782" max="11782" width="8.85546875" style="6" customWidth="1"/>
    <col min="11783" max="11783" width="11" style="6" bestFit="1" customWidth="1"/>
    <col min="11784" max="11784" width="20.7109375" style="6" customWidth="1"/>
    <col min="11785" max="11785" width="17.85546875" style="6" customWidth="1"/>
    <col min="11786" max="11786" width="9.140625" style="6"/>
    <col min="11787" max="11787" width="10.5703125" style="6" bestFit="1" customWidth="1"/>
    <col min="11788" max="12032" width="9.140625" style="6"/>
    <col min="12033" max="12033" width="6" style="6" customWidth="1"/>
    <col min="12034" max="12034" width="52.42578125" style="6" customWidth="1"/>
    <col min="12035" max="12035" width="11.7109375" style="6" customWidth="1"/>
    <col min="12036" max="12036" width="6" style="6" customWidth="1"/>
    <col min="12037" max="12037" width="5.5703125" style="6" customWidth="1"/>
    <col min="12038" max="12038" width="8.85546875" style="6" customWidth="1"/>
    <col min="12039" max="12039" width="11" style="6" bestFit="1" customWidth="1"/>
    <col min="12040" max="12040" width="20.7109375" style="6" customWidth="1"/>
    <col min="12041" max="12041" width="17.85546875" style="6" customWidth="1"/>
    <col min="12042" max="12042" width="9.140625" style="6"/>
    <col min="12043" max="12043" width="10.5703125" style="6" bestFit="1" customWidth="1"/>
    <col min="12044" max="12288" width="9.140625" style="6"/>
    <col min="12289" max="12289" width="6" style="6" customWidth="1"/>
    <col min="12290" max="12290" width="52.42578125" style="6" customWidth="1"/>
    <col min="12291" max="12291" width="11.7109375" style="6" customWidth="1"/>
    <col min="12292" max="12292" width="6" style="6" customWidth="1"/>
    <col min="12293" max="12293" width="5.5703125" style="6" customWidth="1"/>
    <col min="12294" max="12294" width="8.85546875" style="6" customWidth="1"/>
    <col min="12295" max="12295" width="11" style="6" bestFit="1" customWidth="1"/>
    <col min="12296" max="12296" width="20.7109375" style="6" customWidth="1"/>
    <col min="12297" max="12297" width="17.85546875" style="6" customWidth="1"/>
    <col min="12298" max="12298" width="9.140625" style="6"/>
    <col min="12299" max="12299" width="10.5703125" style="6" bestFit="1" customWidth="1"/>
    <col min="12300" max="12544" width="9.140625" style="6"/>
    <col min="12545" max="12545" width="6" style="6" customWidth="1"/>
    <col min="12546" max="12546" width="52.42578125" style="6" customWidth="1"/>
    <col min="12547" max="12547" width="11.7109375" style="6" customWidth="1"/>
    <col min="12548" max="12548" width="6" style="6" customWidth="1"/>
    <col min="12549" max="12549" width="5.5703125" style="6" customWidth="1"/>
    <col min="12550" max="12550" width="8.85546875" style="6" customWidth="1"/>
    <col min="12551" max="12551" width="11" style="6" bestFit="1" customWidth="1"/>
    <col min="12552" max="12552" width="20.7109375" style="6" customWidth="1"/>
    <col min="12553" max="12553" width="17.85546875" style="6" customWidth="1"/>
    <col min="12554" max="12554" width="9.140625" style="6"/>
    <col min="12555" max="12555" width="10.5703125" style="6" bestFit="1" customWidth="1"/>
    <col min="12556" max="12800" width="9.140625" style="6"/>
    <col min="12801" max="12801" width="6" style="6" customWidth="1"/>
    <col min="12802" max="12802" width="52.42578125" style="6" customWidth="1"/>
    <col min="12803" max="12803" width="11.7109375" style="6" customWidth="1"/>
    <col min="12804" max="12804" width="6" style="6" customWidth="1"/>
    <col min="12805" max="12805" width="5.5703125" style="6" customWidth="1"/>
    <col min="12806" max="12806" width="8.85546875" style="6" customWidth="1"/>
    <col min="12807" max="12807" width="11" style="6" bestFit="1" customWidth="1"/>
    <col min="12808" max="12808" width="20.7109375" style="6" customWidth="1"/>
    <col min="12809" max="12809" width="17.85546875" style="6" customWidth="1"/>
    <col min="12810" max="12810" width="9.140625" style="6"/>
    <col min="12811" max="12811" width="10.5703125" style="6" bestFit="1" customWidth="1"/>
    <col min="12812" max="13056" width="9.140625" style="6"/>
    <col min="13057" max="13057" width="6" style="6" customWidth="1"/>
    <col min="13058" max="13058" width="52.42578125" style="6" customWidth="1"/>
    <col min="13059" max="13059" width="11.7109375" style="6" customWidth="1"/>
    <col min="13060" max="13060" width="6" style="6" customWidth="1"/>
    <col min="13061" max="13061" width="5.5703125" style="6" customWidth="1"/>
    <col min="13062" max="13062" width="8.85546875" style="6" customWidth="1"/>
    <col min="13063" max="13063" width="11" style="6" bestFit="1" customWidth="1"/>
    <col min="13064" max="13064" width="20.7109375" style="6" customWidth="1"/>
    <col min="13065" max="13065" width="17.85546875" style="6" customWidth="1"/>
    <col min="13066" max="13066" width="9.140625" style="6"/>
    <col min="13067" max="13067" width="10.5703125" style="6" bestFit="1" customWidth="1"/>
    <col min="13068" max="13312" width="9.140625" style="6"/>
    <col min="13313" max="13313" width="6" style="6" customWidth="1"/>
    <col min="13314" max="13314" width="52.42578125" style="6" customWidth="1"/>
    <col min="13315" max="13315" width="11.7109375" style="6" customWidth="1"/>
    <col min="13316" max="13316" width="6" style="6" customWidth="1"/>
    <col min="13317" max="13317" width="5.5703125" style="6" customWidth="1"/>
    <col min="13318" max="13318" width="8.85546875" style="6" customWidth="1"/>
    <col min="13319" max="13319" width="11" style="6" bestFit="1" customWidth="1"/>
    <col min="13320" max="13320" width="20.7109375" style="6" customWidth="1"/>
    <col min="13321" max="13321" width="17.85546875" style="6" customWidth="1"/>
    <col min="13322" max="13322" width="9.140625" style="6"/>
    <col min="13323" max="13323" width="10.5703125" style="6" bestFit="1" customWidth="1"/>
    <col min="13324" max="13568" width="9.140625" style="6"/>
    <col min="13569" max="13569" width="6" style="6" customWidth="1"/>
    <col min="13570" max="13570" width="52.42578125" style="6" customWidth="1"/>
    <col min="13571" max="13571" width="11.7109375" style="6" customWidth="1"/>
    <col min="13572" max="13572" width="6" style="6" customWidth="1"/>
    <col min="13573" max="13573" width="5.5703125" style="6" customWidth="1"/>
    <col min="13574" max="13574" width="8.85546875" style="6" customWidth="1"/>
    <col min="13575" max="13575" width="11" style="6" bestFit="1" customWidth="1"/>
    <col min="13576" max="13576" width="20.7109375" style="6" customWidth="1"/>
    <col min="13577" max="13577" width="17.85546875" style="6" customWidth="1"/>
    <col min="13578" max="13578" width="9.140625" style="6"/>
    <col min="13579" max="13579" width="10.5703125" style="6" bestFit="1" customWidth="1"/>
    <col min="13580" max="13824" width="9.140625" style="6"/>
    <col min="13825" max="13825" width="6" style="6" customWidth="1"/>
    <col min="13826" max="13826" width="52.42578125" style="6" customWidth="1"/>
    <col min="13827" max="13827" width="11.7109375" style="6" customWidth="1"/>
    <col min="13828" max="13828" width="6" style="6" customWidth="1"/>
    <col min="13829" max="13829" width="5.5703125" style="6" customWidth="1"/>
    <col min="13830" max="13830" width="8.85546875" style="6" customWidth="1"/>
    <col min="13831" max="13831" width="11" style="6" bestFit="1" customWidth="1"/>
    <col min="13832" max="13832" width="20.7109375" style="6" customWidth="1"/>
    <col min="13833" max="13833" width="17.85546875" style="6" customWidth="1"/>
    <col min="13834" max="13834" width="9.140625" style="6"/>
    <col min="13835" max="13835" width="10.5703125" style="6" bestFit="1" customWidth="1"/>
    <col min="13836" max="14080" width="9.140625" style="6"/>
    <col min="14081" max="14081" width="6" style="6" customWidth="1"/>
    <col min="14082" max="14082" width="52.42578125" style="6" customWidth="1"/>
    <col min="14083" max="14083" width="11.7109375" style="6" customWidth="1"/>
    <col min="14084" max="14084" width="6" style="6" customWidth="1"/>
    <col min="14085" max="14085" width="5.5703125" style="6" customWidth="1"/>
    <col min="14086" max="14086" width="8.85546875" style="6" customWidth="1"/>
    <col min="14087" max="14087" width="11" style="6" bestFit="1" customWidth="1"/>
    <col min="14088" max="14088" width="20.7109375" style="6" customWidth="1"/>
    <col min="14089" max="14089" width="17.85546875" style="6" customWidth="1"/>
    <col min="14090" max="14090" width="9.140625" style="6"/>
    <col min="14091" max="14091" width="10.5703125" style="6" bestFit="1" customWidth="1"/>
    <col min="14092" max="14336" width="9.140625" style="6"/>
    <col min="14337" max="14337" width="6" style="6" customWidth="1"/>
    <col min="14338" max="14338" width="52.42578125" style="6" customWidth="1"/>
    <col min="14339" max="14339" width="11.7109375" style="6" customWidth="1"/>
    <col min="14340" max="14340" width="6" style="6" customWidth="1"/>
    <col min="14341" max="14341" width="5.5703125" style="6" customWidth="1"/>
    <col min="14342" max="14342" width="8.85546875" style="6" customWidth="1"/>
    <col min="14343" max="14343" width="11" style="6" bestFit="1" customWidth="1"/>
    <col min="14344" max="14344" width="20.7109375" style="6" customWidth="1"/>
    <col min="14345" max="14345" width="17.85546875" style="6" customWidth="1"/>
    <col min="14346" max="14346" width="9.140625" style="6"/>
    <col min="14347" max="14347" width="10.5703125" style="6" bestFit="1" customWidth="1"/>
    <col min="14348" max="14592" width="9.140625" style="6"/>
    <col min="14593" max="14593" width="6" style="6" customWidth="1"/>
    <col min="14594" max="14594" width="52.42578125" style="6" customWidth="1"/>
    <col min="14595" max="14595" width="11.7109375" style="6" customWidth="1"/>
    <col min="14596" max="14596" width="6" style="6" customWidth="1"/>
    <col min="14597" max="14597" width="5.5703125" style="6" customWidth="1"/>
    <col min="14598" max="14598" width="8.85546875" style="6" customWidth="1"/>
    <col min="14599" max="14599" width="11" style="6" bestFit="1" customWidth="1"/>
    <col min="14600" max="14600" width="20.7109375" style="6" customWidth="1"/>
    <col min="14601" max="14601" width="17.85546875" style="6" customWidth="1"/>
    <col min="14602" max="14602" width="9.140625" style="6"/>
    <col min="14603" max="14603" width="10.5703125" style="6" bestFit="1" customWidth="1"/>
    <col min="14604" max="14848" width="9.140625" style="6"/>
    <col min="14849" max="14849" width="6" style="6" customWidth="1"/>
    <col min="14850" max="14850" width="52.42578125" style="6" customWidth="1"/>
    <col min="14851" max="14851" width="11.7109375" style="6" customWidth="1"/>
    <col min="14852" max="14852" width="6" style="6" customWidth="1"/>
    <col min="14853" max="14853" width="5.5703125" style="6" customWidth="1"/>
    <col min="14854" max="14854" width="8.85546875" style="6" customWidth="1"/>
    <col min="14855" max="14855" width="11" style="6" bestFit="1" customWidth="1"/>
    <col min="14856" max="14856" width="20.7109375" style="6" customWidth="1"/>
    <col min="14857" max="14857" width="17.85546875" style="6" customWidth="1"/>
    <col min="14858" max="14858" width="9.140625" style="6"/>
    <col min="14859" max="14859" width="10.5703125" style="6" bestFit="1" customWidth="1"/>
    <col min="14860" max="15104" width="9.140625" style="6"/>
    <col min="15105" max="15105" width="6" style="6" customWidth="1"/>
    <col min="15106" max="15106" width="52.42578125" style="6" customWidth="1"/>
    <col min="15107" max="15107" width="11.7109375" style="6" customWidth="1"/>
    <col min="15108" max="15108" width="6" style="6" customWidth="1"/>
    <col min="15109" max="15109" width="5.5703125" style="6" customWidth="1"/>
    <col min="15110" max="15110" width="8.85546875" style="6" customWidth="1"/>
    <col min="15111" max="15111" width="11" style="6" bestFit="1" customWidth="1"/>
    <col min="15112" max="15112" width="20.7109375" style="6" customWidth="1"/>
    <col min="15113" max="15113" width="17.85546875" style="6" customWidth="1"/>
    <col min="15114" max="15114" width="9.140625" style="6"/>
    <col min="15115" max="15115" width="10.5703125" style="6" bestFit="1" customWidth="1"/>
    <col min="15116" max="15360" width="9.140625" style="6"/>
    <col min="15361" max="15361" width="6" style="6" customWidth="1"/>
    <col min="15362" max="15362" width="52.42578125" style="6" customWidth="1"/>
    <col min="15363" max="15363" width="11.7109375" style="6" customWidth="1"/>
    <col min="15364" max="15364" width="6" style="6" customWidth="1"/>
    <col min="15365" max="15365" width="5.5703125" style="6" customWidth="1"/>
    <col min="15366" max="15366" width="8.85546875" style="6" customWidth="1"/>
    <col min="15367" max="15367" width="11" style="6" bestFit="1" customWidth="1"/>
    <col min="15368" max="15368" width="20.7109375" style="6" customWidth="1"/>
    <col min="15369" max="15369" width="17.85546875" style="6" customWidth="1"/>
    <col min="15370" max="15370" width="9.140625" style="6"/>
    <col min="15371" max="15371" width="10.5703125" style="6" bestFit="1" customWidth="1"/>
    <col min="15372" max="15616" width="9.140625" style="6"/>
    <col min="15617" max="15617" width="6" style="6" customWidth="1"/>
    <col min="15618" max="15618" width="52.42578125" style="6" customWidth="1"/>
    <col min="15619" max="15619" width="11.7109375" style="6" customWidth="1"/>
    <col min="15620" max="15620" width="6" style="6" customWidth="1"/>
    <col min="15621" max="15621" width="5.5703125" style="6" customWidth="1"/>
    <col min="15622" max="15622" width="8.85546875" style="6" customWidth="1"/>
    <col min="15623" max="15623" width="11" style="6" bestFit="1" customWidth="1"/>
    <col min="15624" max="15624" width="20.7109375" style="6" customWidth="1"/>
    <col min="15625" max="15625" width="17.85546875" style="6" customWidth="1"/>
    <col min="15626" max="15626" width="9.140625" style="6"/>
    <col min="15627" max="15627" width="10.5703125" style="6" bestFit="1" customWidth="1"/>
    <col min="15628" max="15872" width="9.140625" style="6"/>
    <col min="15873" max="15873" width="6" style="6" customWidth="1"/>
    <col min="15874" max="15874" width="52.42578125" style="6" customWidth="1"/>
    <col min="15875" max="15875" width="11.7109375" style="6" customWidth="1"/>
    <col min="15876" max="15876" width="6" style="6" customWidth="1"/>
    <col min="15877" max="15877" width="5.5703125" style="6" customWidth="1"/>
    <col min="15878" max="15878" width="8.85546875" style="6" customWidth="1"/>
    <col min="15879" max="15879" width="11" style="6" bestFit="1" customWidth="1"/>
    <col min="15880" max="15880" width="20.7109375" style="6" customWidth="1"/>
    <col min="15881" max="15881" width="17.85546875" style="6" customWidth="1"/>
    <col min="15882" max="15882" width="9.140625" style="6"/>
    <col min="15883" max="15883" width="10.5703125" style="6" bestFit="1" customWidth="1"/>
    <col min="15884" max="16128" width="9.140625" style="6"/>
    <col min="16129" max="16129" width="6" style="6" customWidth="1"/>
    <col min="16130" max="16130" width="52.42578125" style="6" customWidth="1"/>
    <col min="16131" max="16131" width="11.7109375" style="6" customWidth="1"/>
    <col min="16132" max="16132" width="6" style="6" customWidth="1"/>
    <col min="16133" max="16133" width="5.5703125" style="6" customWidth="1"/>
    <col min="16134" max="16134" width="8.85546875" style="6" customWidth="1"/>
    <col min="16135" max="16135" width="11" style="6" bestFit="1" customWidth="1"/>
    <col min="16136" max="16136" width="20.7109375" style="6" customWidth="1"/>
    <col min="16137" max="16137" width="17.85546875" style="6" customWidth="1"/>
    <col min="16138" max="16138" width="9.140625" style="6"/>
    <col min="16139" max="16139" width="10.5703125" style="6" bestFit="1" customWidth="1"/>
    <col min="16140" max="16384" width="9.140625" style="6"/>
  </cols>
  <sheetData>
    <row r="1" spans="1:8" ht="18" x14ac:dyDescent="0.25">
      <c r="A1" s="21"/>
      <c r="B1" s="17" t="s">
        <v>67</v>
      </c>
      <c r="C1" s="17"/>
      <c r="D1" s="136"/>
      <c r="E1" s="136"/>
      <c r="F1" s="136"/>
      <c r="G1" s="136"/>
    </row>
    <row r="2" spans="1:8" ht="12.75" customHeight="1" x14ac:dyDescent="0.25">
      <c r="A2" s="21"/>
      <c r="B2" s="137"/>
      <c r="C2" s="137"/>
      <c r="D2" s="136"/>
      <c r="E2" s="136"/>
      <c r="F2" s="136"/>
      <c r="G2" s="136"/>
    </row>
    <row r="3" spans="1:8" ht="34.5" customHeight="1" x14ac:dyDescent="0.25">
      <c r="A3" s="21"/>
      <c r="B3" s="138" t="s">
        <v>68</v>
      </c>
      <c r="C3" s="138"/>
      <c r="D3" s="138"/>
      <c r="E3" s="138"/>
      <c r="F3" s="138"/>
      <c r="G3" s="139"/>
    </row>
    <row r="4" spans="1:8" ht="15.75" x14ac:dyDescent="0.25">
      <c r="A4" s="140"/>
      <c r="B4" s="141"/>
      <c r="C4" s="141"/>
      <c r="D4" s="141"/>
      <c r="E4" s="141"/>
      <c r="F4" s="141"/>
      <c r="G4" s="141"/>
    </row>
    <row r="5" spans="1:8" ht="15.75" x14ac:dyDescent="0.25">
      <c r="A5" s="142"/>
      <c r="B5" s="143"/>
      <c r="C5" s="144"/>
      <c r="D5" s="143"/>
      <c r="E5" s="143"/>
      <c r="F5" s="145"/>
      <c r="G5" s="146" t="s">
        <v>3</v>
      </c>
    </row>
    <row r="6" spans="1:8" ht="15.75" x14ac:dyDescent="0.25">
      <c r="A6" s="142"/>
      <c r="B6" s="143"/>
      <c r="C6" s="144"/>
      <c r="D6" s="143"/>
      <c r="E6" s="143"/>
      <c r="F6" s="145"/>
      <c r="G6" s="147"/>
    </row>
    <row r="7" spans="1:8" ht="28.5" customHeight="1" x14ac:dyDescent="0.25">
      <c r="A7" s="103" t="s">
        <v>4</v>
      </c>
      <c r="B7" s="32" t="s">
        <v>5</v>
      </c>
      <c r="C7" s="148" t="s">
        <v>6</v>
      </c>
      <c r="D7" s="32" t="s">
        <v>7</v>
      </c>
      <c r="E7" s="32" t="s">
        <v>10</v>
      </c>
      <c r="F7" s="149" t="s">
        <v>11</v>
      </c>
      <c r="G7" s="32" t="s">
        <v>12</v>
      </c>
    </row>
    <row r="8" spans="1:8" ht="15.75" customHeight="1" x14ac:dyDescent="0.25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</row>
    <row r="9" spans="1:8" ht="15" customHeight="1" x14ac:dyDescent="0.25">
      <c r="A9" s="34">
        <v>1</v>
      </c>
      <c r="B9" s="150" t="s">
        <v>13</v>
      </c>
      <c r="C9" s="151">
        <v>7130800012</v>
      </c>
      <c r="D9" s="34" t="s">
        <v>14</v>
      </c>
      <c r="E9" s="34">
        <v>2</v>
      </c>
      <c r="F9" s="37">
        <v>2298.46</v>
      </c>
      <c r="G9" s="38">
        <f>F9*E9</f>
        <v>4596.92</v>
      </c>
    </row>
    <row r="10" spans="1:8" s="53" customFormat="1" ht="15" customHeight="1" x14ac:dyDescent="0.25">
      <c r="A10" s="34">
        <v>2</v>
      </c>
      <c r="B10" s="152" t="s">
        <v>69</v>
      </c>
      <c r="C10" s="151">
        <v>7130810512</v>
      </c>
      <c r="D10" s="34" t="s">
        <v>42</v>
      </c>
      <c r="E10" s="34">
        <v>1</v>
      </c>
      <c r="F10" s="37">
        <v>4899.4186027690112</v>
      </c>
      <c r="G10" s="38">
        <f>F10*E10</f>
        <v>4899.4186027690112</v>
      </c>
    </row>
    <row r="11" spans="1:8" ht="15.75" customHeight="1" x14ac:dyDescent="0.25">
      <c r="A11" s="34">
        <v>3</v>
      </c>
      <c r="B11" s="150" t="s">
        <v>70</v>
      </c>
      <c r="C11" s="151">
        <v>7130820010</v>
      </c>
      <c r="D11" s="34" t="s">
        <v>71</v>
      </c>
      <c r="E11" s="34">
        <v>6</v>
      </c>
      <c r="F11" s="37">
        <v>126.83</v>
      </c>
      <c r="G11" s="38">
        <f>F11*E11</f>
        <v>760.98</v>
      </c>
    </row>
    <row r="12" spans="1:8" ht="15.75" customHeight="1" x14ac:dyDescent="0.25">
      <c r="A12" s="34">
        <v>4</v>
      </c>
      <c r="B12" s="150" t="s">
        <v>72</v>
      </c>
      <c r="C12" s="151">
        <v>7130820241</v>
      </c>
      <c r="D12" s="34" t="s">
        <v>14</v>
      </c>
      <c r="E12" s="34">
        <v>6</v>
      </c>
      <c r="F12" s="49">
        <v>146.74</v>
      </c>
      <c r="G12" s="38">
        <f>F12*E12</f>
        <v>880.44</v>
      </c>
    </row>
    <row r="13" spans="1:8" ht="13.5" customHeight="1" x14ac:dyDescent="0.25">
      <c r="A13" s="153">
        <v>5</v>
      </c>
      <c r="B13" s="150" t="s">
        <v>21</v>
      </c>
      <c r="C13" s="154">
        <v>7130820008</v>
      </c>
      <c r="D13" s="153" t="s">
        <v>14</v>
      </c>
      <c r="E13" s="153">
        <v>3</v>
      </c>
      <c r="F13" s="44">
        <v>148.62</v>
      </c>
      <c r="G13" s="155">
        <f>F13*E13</f>
        <v>445.86</v>
      </c>
    </row>
    <row r="14" spans="1:8" ht="25.5" x14ac:dyDescent="0.25">
      <c r="A14" s="156">
        <v>6</v>
      </c>
      <c r="B14" s="157" t="s">
        <v>73</v>
      </c>
      <c r="C14" s="151"/>
      <c r="D14" s="34" t="s">
        <v>42</v>
      </c>
      <c r="E14" s="158"/>
      <c r="F14" s="38"/>
      <c r="G14" s="38"/>
    </row>
    <row r="15" spans="1:8" ht="14.25" customHeight="1" x14ac:dyDescent="0.25">
      <c r="A15" s="159"/>
      <c r="B15" s="152" t="s">
        <v>74</v>
      </c>
      <c r="C15" s="151">
        <v>7130600032</v>
      </c>
      <c r="D15" s="34" t="s">
        <v>28</v>
      </c>
      <c r="E15" s="48">
        <v>52</v>
      </c>
      <c r="F15" s="37">
        <v>51.48</v>
      </c>
      <c r="G15" s="38">
        <f t="shared" ref="G15:G20" si="0">F15*E15</f>
        <v>2676.96</v>
      </c>
      <c r="H15" s="6">
        <f>51475.9/1000</f>
        <v>51.475900000000003</v>
      </c>
    </row>
    <row r="16" spans="1:8" ht="13.5" customHeight="1" x14ac:dyDescent="0.25">
      <c r="A16" s="160"/>
      <c r="B16" s="152" t="s">
        <v>75</v>
      </c>
      <c r="C16" s="151">
        <v>7130810692</v>
      </c>
      <c r="D16" s="161" t="s">
        <v>17</v>
      </c>
      <c r="E16" s="48">
        <v>4</v>
      </c>
      <c r="F16" s="41">
        <v>447.87263908132377</v>
      </c>
      <c r="G16" s="38">
        <f t="shared" si="0"/>
        <v>1791.4905563252951</v>
      </c>
    </row>
    <row r="17" spans="1:12" x14ac:dyDescent="0.25">
      <c r="A17" s="156">
        <v>7</v>
      </c>
      <c r="B17" s="77" t="s">
        <v>26</v>
      </c>
      <c r="C17" s="154">
        <v>7130860032</v>
      </c>
      <c r="D17" s="153" t="s">
        <v>14</v>
      </c>
      <c r="E17" s="162">
        <v>6</v>
      </c>
      <c r="F17" s="49">
        <v>541.29</v>
      </c>
      <c r="G17" s="155">
        <f t="shared" si="0"/>
        <v>3247.74</v>
      </c>
    </row>
    <row r="18" spans="1:12" ht="15" customHeight="1" x14ac:dyDescent="0.25">
      <c r="A18" s="159"/>
      <c r="B18" s="35" t="s">
        <v>76</v>
      </c>
      <c r="C18" s="151">
        <v>7130860077</v>
      </c>
      <c r="D18" s="34" t="s">
        <v>28</v>
      </c>
      <c r="E18" s="34">
        <v>33</v>
      </c>
      <c r="F18" s="51">
        <v>91.57</v>
      </c>
      <c r="G18" s="38">
        <f t="shared" si="0"/>
        <v>3021.81</v>
      </c>
      <c r="H18" s="6">
        <f>91568.78/1000</f>
        <v>91.568780000000004</v>
      </c>
    </row>
    <row r="19" spans="1:12" s="53" customFormat="1" x14ac:dyDescent="0.25">
      <c r="A19" s="160"/>
      <c r="B19" s="35" t="s">
        <v>77</v>
      </c>
      <c r="C19" s="154">
        <v>7130810026</v>
      </c>
      <c r="D19" s="162" t="s">
        <v>17</v>
      </c>
      <c r="E19" s="153">
        <v>6</v>
      </c>
      <c r="F19" s="41">
        <v>216.31231934268203</v>
      </c>
      <c r="G19" s="155">
        <f t="shared" si="0"/>
        <v>1297.8739160560922</v>
      </c>
    </row>
    <row r="20" spans="1:12" ht="15" customHeight="1" x14ac:dyDescent="0.25">
      <c r="A20" s="88">
        <v>8</v>
      </c>
      <c r="B20" s="163" t="s">
        <v>78</v>
      </c>
      <c r="C20" s="151">
        <v>7130200202</v>
      </c>
      <c r="D20" s="34" t="s">
        <v>79</v>
      </c>
      <c r="E20" s="32">
        <f>(2*0.3)+(6*0.2)</f>
        <v>1.8000000000000003</v>
      </c>
      <c r="F20" s="37">
        <v>2970</v>
      </c>
      <c r="G20" s="38">
        <f t="shared" si="0"/>
        <v>5346.0000000000009</v>
      </c>
      <c r="H20" s="79" t="s">
        <v>49</v>
      </c>
      <c r="I20" s="164"/>
    </row>
    <row r="21" spans="1:12" ht="15" customHeight="1" x14ac:dyDescent="0.25">
      <c r="A21" s="153">
        <v>9</v>
      </c>
      <c r="B21" s="150" t="s">
        <v>80</v>
      </c>
      <c r="C21" s="151">
        <v>7130870013</v>
      </c>
      <c r="D21" s="34" t="s">
        <v>14</v>
      </c>
      <c r="E21" s="34">
        <v>2</v>
      </c>
      <c r="F21" s="37">
        <v>149.30000000000001</v>
      </c>
      <c r="G21" s="38">
        <f>F21*E21</f>
        <v>298.60000000000002</v>
      </c>
    </row>
    <row r="22" spans="1:12" ht="15" customHeight="1" x14ac:dyDescent="0.25">
      <c r="A22" s="34">
        <v>10</v>
      </c>
      <c r="B22" s="35" t="s">
        <v>81</v>
      </c>
      <c r="C22" s="151">
        <v>7130211158</v>
      </c>
      <c r="D22" s="34" t="s">
        <v>31</v>
      </c>
      <c r="E22" s="34">
        <v>0.5</v>
      </c>
      <c r="F22" s="51">
        <v>181.98</v>
      </c>
      <c r="G22" s="38">
        <f>F22*E22</f>
        <v>90.99</v>
      </c>
    </row>
    <row r="23" spans="1:12" ht="15" customHeight="1" x14ac:dyDescent="0.25">
      <c r="A23" s="34">
        <v>11</v>
      </c>
      <c r="B23" s="35" t="s">
        <v>32</v>
      </c>
      <c r="C23" s="151">
        <v>7130210809</v>
      </c>
      <c r="D23" s="34" t="s">
        <v>31</v>
      </c>
      <c r="E23" s="34">
        <v>0.5</v>
      </c>
      <c r="F23" s="51">
        <v>406.6</v>
      </c>
      <c r="G23" s="38">
        <f>F23*E23</f>
        <v>203.3</v>
      </c>
    </row>
    <row r="24" spans="1:12" ht="15" customHeight="1" x14ac:dyDescent="0.25">
      <c r="A24" s="34">
        <v>12</v>
      </c>
      <c r="B24" s="54" t="s">
        <v>33</v>
      </c>
      <c r="C24" s="165">
        <v>7130610206</v>
      </c>
      <c r="D24" s="34" t="s">
        <v>28</v>
      </c>
      <c r="E24" s="34">
        <v>4</v>
      </c>
      <c r="F24" s="49">
        <v>106.03400000000001</v>
      </c>
      <c r="G24" s="38">
        <f>F24*E24</f>
        <v>424.13600000000002</v>
      </c>
      <c r="H24" s="166" t="s">
        <v>82</v>
      </c>
      <c r="I24" s="57"/>
      <c r="J24" s="58"/>
    </row>
    <row r="25" spans="1:12" ht="15" customHeight="1" x14ac:dyDescent="0.25">
      <c r="A25" s="34">
        <v>13</v>
      </c>
      <c r="B25" s="150" t="s">
        <v>34</v>
      </c>
      <c r="C25" s="151">
        <v>7130880041</v>
      </c>
      <c r="D25" s="34" t="s">
        <v>35</v>
      </c>
      <c r="E25" s="34">
        <v>1</v>
      </c>
      <c r="F25" s="51">
        <v>123.66</v>
      </c>
      <c r="G25" s="38">
        <f>F25*E25</f>
        <v>123.66</v>
      </c>
    </row>
    <row r="26" spans="1:12" ht="15" customHeight="1" x14ac:dyDescent="0.25">
      <c r="A26" s="156">
        <v>14</v>
      </c>
      <c r="B26" s="60" t="s">
        <v>37</v>
      </c>
      <c r="C26" s="154"/>
      <c r="D26" s="153" t="s">
        <v>28</v>
      </c>
      <c r="E26" s="33">
        <v>6</v>
      </c>
      <c r="F26" s="155"/>
      <c r="G26" s="155"/>
    </row>
    <row r="27" spans="1:12" ht="15" customHeight="1" x14ac:dyDescent="0.25">
      <c r="A27" s="159"/>
      <c r="B27" s="62" t="s">
        <v>83</v>
      </c>
      <c r="C27" s="151">
        <v>7130620609</v>
      </c>
      <c r="D27" s="34" t="s">
        <v>28</v>
      </c>
      <c r="E27" s="34">
        <v>0.5</v>
      </c>
      <c r="F27" s="49">
        <v>81.75</v>
      </c>
      <c r="G27" s="38">
        <f>F27*E27</f>
        <v>40.875</v>
      </c>
    </row>
    <row r="28" spans="1:12" ht="15" customHeight="1" x14ac:dyDescent="0.25">
      <c r="A28" s="160"/>
      <c r="B28" s="62" t="s">
        <v>84</v>
      </c>
      <c r="C28" s="151">
        <v>7130620631</v>
      </c>
      <c r="D28" s="34" t="s">
        <v>28</v>
      </c>
      <c r="E28" s="34">
        <v>5.5</v>
      </c>
      <c r="F28" s="49">
        <v>79.02</v>
      </c>
      <c r="G28" s="38">
        <f>F28*E28</f>
        <v>434.60999999999996</v>
      </c>
    </row>
    <row r="29" spans="1:12" ht="15.75" customHeight="1" x14ac:dyDescent="0.25">
      <c r="A29" s="32">
        <v>15</v>
      </c>
      <c r="B29" s="81" t="s">
        <v>50</v>
      </c>
      <c r="C29" s="167"/>
      <c r="D29" s="168"/>
      <c r="E29" s="33"/>
      <c r="F29" s="169"/>
      <c r="G29" s="65">
        <f>SUM(G9:G28)</f>
        <v>30581.664075150398</v>
      </c>
      <c r="H29" s="85"/>
      <c r="I29" s="86"/>
    </row>
    <row r="30" spans="1:12" ht="15.75" customHeight="1" x14ac:dyDescent="0.25">
      <c r="A30" s="87">
        <v>16</v>
      </c>
      <c r="B30" s="81" t="s">
        <v>51</v>
      </c>
      <c r="C30" s="167"/>
      <c r="D30" s="168"/>
      <c r="E30" s="33"/>
      <c r="F30" s="169"/>
      <c r="G30" s="65">
        <f>G29/1.18</f>
        <v>25916.66447046644</v>
      </c>
      <c r="H30" s="170" t="s">
        <v>85</v>
      </c>
      <c r="I30" s="86"/>
    </row>
    <row r="31" spans="1:12" ht="20.25" customHeight="1" x14ac:dyDescent="0.25">
      <c r="A31" s="88">
        <v>17</v>
      </c>
      <c r="B31" s="54" t="s">
        <v>52</v>
      </c>
      <c r="C31" s="171"/>
      <c r="D31" s="171"/>
      <c r="E31" s="171"/>
      <c r="F31" s="36">
        <v>7.4999999999999997E-2</v>
      </c>
      <c r="G31" s="38">
        <f>G29*F31</f>
        <v>2293.6248056362797</v>
      </c>
      <c r="H31" s="172" t="s">
        <v>86</v>
      </c>
      <c r="I31" s="86"/>
    </row>
    <row r="32" spans="1:12" ht="16.5" customHeight="1" x14ac:dyDescent="0.25">
      <c r="A32" s="88">
        <v>18</v>
      </c>
      <c r="B32" s="40" t="s">
        <v>53</v>
      </c>
      <c r="C32" s="173"/>
      <c r="D32" s="34" t="s">
        <v>14</v>
      </c>
      <c r="E32" s="34">
        <v>2</v>
      </c>
      <c r="F32" s="91">
        <v>339.94</v>
      </c>
      <c r="G32" s="38">
        <f>F32*E32</f>
        <v>679.88</v>
      </c>
      <c r="H32" s="107"/>
      <c r="I32" s="59">
        <f>311.32*5.5%</f>
        <v>17.122599999999998</v>
      </c>
      <c r="J32" s="6">
        <f>311.32+17.12</f>
        <v>328.44</v>
      </c>
      <c r="K32" s="59">
        <f>328.44*3.5%</f>
        <v>11.495400000000002</v>
      </c>
      <c r="L32" s="92">
        <f>J32+K32</f>
        <v>339.93540000000002</v>
      </c>
    </row>
    <row r="33" spans="1:12" ht="18" x14ac:dyDescent="0.25">
      <c r="A33" s="34">
        <v>19</v>
      </c>
      <c r="B33" s="150" t="s">
        <v>87</v>
      </c>
      <c r="C33" s="154"/>
      <c r="D33" s="174"/>
      <c r="E33" s="153"/>
      <c r="F33" s="175"/>
      <c r="G33" s="38">
        <v>7146.8199000000004</v>
      </c>
      <c r="H33" s="176"/>
      <c r="I33" s="177"/>
    </row>
    <row r="34" spans="1:12" ht="15.75" x14ac:dyDescent="0.25">
      <c r="A34" s="153">
        <v>20</v>
      </c>
      <c r="B34" s="178" t="s">
        <v>88</v>
      </c>
      <c r="C34" s="154"/>
      <c r="D34" s="48" t="s">
        <v>79</v>
      </c>
      <c r="E34" s="34">
        <v>1.8</v>
      </c>
      <c r="F34" s="38">
        <v>665.16</v>
      </c>
      <c r="G34" s="38">
        <f>E34*F34</f>
        <v>1197.288</v>
      </c>
      <c r="H34" s="179"/>
      <c r="I34" s="177">
        <f>609.17*5.5%</f>
        <v>33.504349999999995</v>
      </c>
      <c r="J34" s="6">
        <f>609.17+33.5</f>
        <v>642.66999999999996</v>
      </c>
      <c r="K34" s="6">
        <f>642.67*3.5%</f>
        <v>22.493449999999999</v>
      </c>
      <c r="L34" s="6">
        <f>J34+K34</f>
        <v>665.16345000000001</v>
      </c>
    </row>
    <row r="35" spans="1:12" ht="28.5" customHeight="1" x14ac:dyDescent="0.25">
      <c r="A35" s="34">
        <v>21</v>
      </c>
      <c r="B35" s="152" t="s">
        <v>89</v>
      </c>
      <c r="C35" s="180"/>
      <c r="D35" s="174"/>
      <c r="E35" s="153"/>
      <c r="F35" s="175"/>
      <c r="G35" s="61">
        <f>3587.592132*1.0183</f>
        <v>3653.2450680156003</v>
      </c>
      <c r="H35" s="181"/>
      <c r="I35" s="98"/>
    </row>
    <row r="36" spans="1:12" ht="28.5" customHeight="1" x14ac:dyDescent="0.25">
      <c r="A36" s="34">
        <v>22</v>
      </c>
      <c r="B36" s="100" t="s">
        <v>90</v>
      </c>
      <c r="C36" s="180"/>
      <c r="D36" s="174"/>
      <c r="E36" s="153"/>
      <c r="F36" s="175"/>
      <c r="G36" s="61">
        <f>(G29+G31+G32+G33+G34+G35)*0.125</f>
        <v>5694.065231100285</v>
      </c>
      <c r="H36" s="181"/>
      <c r="I36" s="102"/>
    </row>
    <row r="37" spans="1:12" ht="29.25" customHeight="1" x14ac:dyDescent="0.25">
      <c r="A37" s="32">
        <v>23</v>
      </c>
      <c r="B37" s="104" t="s">
        <v>91</v>
      </c>
      <c r="C37" s="182"/>
      <c r="D37" s="35"/>
      <c r="E37" s="34"/>
      <c r="F37" s="93"/>
      <c r="G37" s="65">
        <f>SUM(G30:G36)</f>
        <v>46581.587475218606</v>
      </c>
      <c r="H37" s="107"/>
      <c r="I37" s="111"/>
    </row>
    <row r="38" spans="1:12" ht="17.25" customHeight="1" x14ac:dyDescent="0.25">
      <c r="A38" s="48">
        <v>24</v>
      </c>
      <c r="B38" s="54" t="s">
        <v>92</v>
      </c>
      <c r="C38" s="182"/>
      <c r="D38" s="35"/>
      <c r="E38" s="34"/>
      <c r="F38" s="38">
        <v>0.09</v>
      </c>
      <c r="G38" s="61">
        <f>G37*F38</f>
        <v>4192.3428727696746</v>
      </c>
      <c r="H38" s="107"/>
      <c r="I38" s="111"/>
    </row>
    <row r="39" spans="1:12" ht="17.25" customHeight="1" x14ac:dyDescent="0.25">
      <c r="A39" s="34">
        <v>25</v>
      </c>
      <c r="B39" s="54" t="s">
        <v>93</v>
      </c>
      <c r="C39" s="180"/>
      <c r="D39" s="174"/>
      <c r="E39" s="153"/>
      <c r="F39" s="38">
        <v>0.09</v>
      </c>
      <c r="G39" s="38">
        <f>G37*F39</f>
        <v>4192.3428727696746</v>
      </c>
      <c r="H39" s="183"/>
      <c r="I39" s="111"/>
    </row>
    <row r="40" spans="1:12" ht="17.25" customHeight="1" x14ac:dyDescent="0.25">
      <c r="A40" s="34">
        <v>26</v>
      </c>
      <c r="B40" s="54" t="s">
        <v>94</v>
      </c>
      <c r="C40" s="154"/>
      <c r="D40" s="174"/>
      <c r="E40" s="153"/>
      <c r="F40" s="175"/>
      <c r="G40" s="38">
        <f>G37+G38+G39</f>
        <v>54966.273220757954</v>
      </c>
    </row>
    <row r="41" spans="1:12" ht="16.5" customHeight="1" x14ac:dyDescent="0.25">
      <c r="A41" s="184">
        <v>27</v>
      </c>
      <c r="B41" s="185" t="s">
        <v>62</v>
      </c>
      <c r="C41" s="186"/>
      <c r="D41" s="187"/>
      <c r="E41" s="188"/>
      <c r="F41" s="189"/>
      <c r="G41" s="114">
        <f>ROUND(G40,0)</f>
        <v>54966</v>
      </c>
    </row>
    <row r="42" spans="1:12" x14ac:dyDescent="0.25">
      <c r="A42" s="190"/>
      <c r="B42" s="191"/>
      <c r="C42" s="192"/>
      <c r="D42" s="193"/>
      <c r="E42" s="190"/>
      <c r="F42" s="194"/>
      <c r="G42" s="195"/>
    </row>
    <row r="43" spans="1:12" x14ac:dyDescent="0.25">
      <c r="A43" s="196" t="s">
        <v>95</v>
      </c>
      <c r="B43" s="197" t="s">
        <v>64</v>
      </c>
      <c r="C43" s="129"/>
      <c r="D43" s="198"/>
      <c r="E43" s="125"/>
      <c r="F43" s="126"/>
      <c r="G43" s="125"/>
    </row>
  </sheetData>
  <mergeCells count="6">
    <mergeCell ref="B1:C1"/>
    <mergeCell ref="B3:F3"/>
    <mergeCell ref="A14:A16"/>
    <mergeCell ref="A17:A19"/>
    <mergeCell ref="H20:I20"/>
    <mergeCell ref="A26:A28"/>
  </mergeCells>
  <conditionalFormatting sqref="B29">
    <cfRule type="cellIs" dxfId="11" priority="2" stopIfTrue="1" operator="equal">
      <formula>"?"</formula>
    </cfRule>
  </conditionalFormatting>
  <conditionalFormatting sqref="B30">
    <cfRule type="cellIs" dxfId="10" priority="1" stopIfTrue="1" operator="equal">
      <formula>"?"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1"/>
  <sheetViews>
    <sheetView topLeftCell="A64" workbookViewId="0">
      <selection activeCell="B10" sqref="B10"/>
    </sheetView>
  </sheetViews>
  <sheetFormatPr defaultRowHeight="12.75" x14ac:dyDescent="0.2"/>
  <cols>
    <col min="1" max="1" width="4" style="200" bestFit="1" customWidth="1"/>
    <col min="2" max="2" width="37.28515625" style="201" customWidth="1"/>
    <col min="3" max="3" width="17" style="202" customWidth="1"/>
    <col min="4" max="4" width="5.85546875" style="199" bestFit="1" customWidth="1"/>
    <col min="5" max="5" width="5" style="200" bestFit="1" customWidth="1"/>
    <col min="6" max="6" width="10.85546875" style="199" bestFit="1" customWidth="1"/>
    <col min="7" max="7" width="13.42578125" style="199" customWidth="1"/>
    <col min="8" max="8" width="5" style="200" bestFit="1" customWidth="1"/>
    <col min="9" max="9" width="10.85546875" style="199" bestFit="1" customWidth="1"/>
    <col min="10" max="10" width="10.5703125" style="199" bestFit="1" customWidth="1"/>
    <col min="11" max="11" width="6.7109375" style="200" customWidth="1"/>
    <col min="12" max="12" width="10.85546875" style="199" bestFit="1" customWidth="1"/>
    <col min="13" max="13" width="15" style="199" customWidth="1"/>
    <col min="14" max="14" width="6.7109375" style="200" customWidth="1"/>
    <col min="15" max="15" width="10.85546875" style="94" bestFit="1" customWidth="1"/>
    <col min="16" max="16" width="13.28515625" style="94" customWidth="1"/>
    <col min="17" max="17" width="5.85546875" style="94" customWidth="1"/>
    <col min="18" max="18" width="11.85546875" style="94" customWidth="1"/>
    <col min="19" max="19" width="12.7109375" style="94" customWidth="1"/>
    <col min="20" max="20" width="20.7109375" style="94" customWidth="1"/>
    <col min="21" max="21" width="17.85546875" style="94" customWidth="1"/>
    <col min="22" max="22" width="23.5703125" style="94" customWidth="1"/>
    <col min="23" max="23" width="22.85546875" style="94" customWidth="1"/>
    <col min="24" max="24" width="7" style="94" bestFit="1" customWidth="1"/>
    <col min="25" max="25" width="11" style="94" bestFit="1" customWidth="1"/>
    <col min="26" max="259" width="9.140625" style="94"/>
    <col min="260" max="260" width="4" style="94" bestFit="1" customWidth="1"/>
    <col min="261" max="261" width="37.28515625" style="94" customWidth="1"/>
    <col min="262" max="262" width="11.42578125" style="94" customWidth="1"/>
    <col min="263" max="263" width="5.85546875" style="94" bestFit="1" customWidth="1"/>
    <col min="264" max="264" width="5" style="94" bestFit="1" customWidth="1"/>
    <col min="265" max="265" width="8.5703125" style="94" bestFit="1" customWidth="1"/>
    <col min="266" max="266" width="9.5703125" style="94" bestFit="1" customWidth="1"/>
    <col min="267" max="267" width="5" style="94" bestFit="1" customWidth="1"/>
    <col min="268" max="268" width="8.5703125" style="94" bestFit="1" customWidth="1"/>
    <col min="269" max="269" width="9.5703125" style="94" bestFit="1" customWidth="1"/>
    <col min="270" max="270" width="6.7109375" style="94" customWidth="1"/>
    <col min="271" max="272" width="9.5703125" style="94" bestFit="1" customWidth="1"/>
    <col min="273" max="273" width="6.7109375" style="94" customWidth="1"/>
    <col min="274" max="275" width="9.7109375" style="94" customWidth="1"/>
    <col min="276" max="276" width="20.7109375" style="94" customWidth="1"/>
    <col min="277" max="277" width="17.85546875" style="94" customWidth="1"/>
    <col min="278" max="278" width="23.5703125" style="94" customWidth="1"/>
    <col min="279" max="279" width="11" style="94" bestFit="1" customWidth="1"/>
    <col min="280" max="280" width="7" style="94" bestFit="1" customWidth="1"/>
    <col min="281" max="281" width="11" style="94" bestFit="1" customWidth="1"/>
    <col min="282" max="515" width="9.140625" style="94"/>
    <col min="516" max="516" width="4" style="94" bestFit="1" customWidth="1"/>
    <col min="517" max="517" width="37.28515625" style="94" customWidth="1"/>
    <col min="518" max="518" width="11.42578125" style="94" customWidth="1"/>
    <col min="519" max="519" width="5.85546875" style="94" bestFit="1" customWidth="1"/>
    <col min="520" max="520" width="5" style="94" bestFit="1" customWidth="1"/>
    <col min="521" max="521" width="8.5703125" style="94" bestFit="1" customWidth="1"/>
    <col min="522" max="522" width="9.5703125" style="94" bestFit="1" customWidth="1"/>
    <col min="523" max="523" width="5" style="94" bestFit="1" customWidth="1"/>
    <col min="524" max="524" width="8.5703125" style="94" bestFit="1" customWidth="1"/>
    <col min="525" max="525" width="9.5703125" style="94" bestFit="1" customWidth="1"/>
    <col min="526" max="526" width="6.7109375" style="94" customWidth="1"/>
    <col min="527" max="528" width="9.5703125" style="94" bestFit="1" customWidth="1"/>
    <col min="529" max="529" width="6.7109375" style="94" customWidth="1"/>
    <col min="530" max="531" width="9.7109375" style="94" customWidth="1"/>
    <col min="532" max="532" width="20.7109375" style="94" customWidth="1"/>
    <col min="533" max="533" width="17.85546875" style="94" customWidth="1"/>
    <col min="534" max="534" width="23.5703125" style="94" customWidth="1"/>
    <col min="535" max="535" width="11" style="94" bestFit="1" customWidth="1"/>
    <col min="536" max="536" width="7" style="94" bestFit="1" customWidth="1"/>
    <col min="537" max="537" width="11" style="94" bestFit="1" customWidth="1"/>
    <col min="538" max="771" width="9.140625" style="94"/>
    <col min="772" max="772" width="4" style="94" bestFit="1" customWidth="1"/>
    <col min="773" max="773" width="37.28515625" style="94" customWidth="1"/>
    <col min="774" max="774" width="11.42578125" style="94" customWidth="1"/>
    <col min="775" max="775" width="5.85546875" style="94" bestFit="1" customWidth="1"/>
    <col min="776" max="776" width="5" style="94" bestFit="1" customWidth="1"/>
    <col min="777" max="777" width="8.5703125" style="94" bestFit="1" customWidth="1"/>
    <col min="778" max="778" width="9.5703125" style="94" bestFit="1" customWidth="1"/>
    <col min="779" max="779" width="5" style="94" bestFit="1" customWidth="1"/>
    <col min="780" max="780" width="8.5703125" style="94" bestFit="1" customWidth="1"/>
    <col min="781" max="781" width="9.5703125" style="94" bestFit="1" customWidth="1"/>
    <col min="782" max="782" width="6.7109375" style="94" customWidth="1"/>
    <col min="783" max="784" width="9.5703125" style="94" bestFit="1" customWidth="1"/>
    <col min="785" max="785" width="6.7109375" style="94" customWidth="1"/>
    <col min="786" max="787" width="9.7109375" style="94" customWidth="1"/>
    <col min="788" max="788" width="20.7109375" style="94" customWidth="1"/>
    <col min="789" max="789" width="17.85546875" style="94" customWidth="1"/>
    <col min="790" max="790" width="23.5703125" style="94" customWidth="1"/>
    <col min="791" max="791" width="11" style="94" bestFit="1" customWidth="1"/>
    <col min="792" max="792" width="7" style="94" bestFit="1" customWidth="1"/>
    <col min="793" max="793" width="11" style="94" bestFit="1" customWidth="1"/>
    <col min="794" max="1027" width="9.140625" style="94"/>
    <col min="1028" max="1028" width="4" style="94" bestFit="1" customWidth="1"/>
    <col min="1029" max="1029" width="37.28515625" style="94" customWidth="1"/>
    <col min="1030" max="1030" width="11.42578125" style="94" customWidth="1"/>
    <col min="1031" max="1031" width="5.85546875" style="94" bestFit="1" customWidth="1"/>
    <col min="1032" max="1032" width="5" style="94" bestFit="1" customWidth="1"/>
    <col min="1033" max="1033" width="8.5703125" style="94" bestFit="1" customWidth="1"/>
    <col min="1034" max="1034" width="9.5703125" style="94" bestFit="1" customWidth="1"/>
    <col min="1035" max="1035" width="5" style="94" bestFit="1" customWidth="1"/>
    <col min="1036" max="1036" width="8.5703125" style="94" bestFit="1" customWidth="1"/>
    <col min="1037" max="1037" width="9.5703125" style="94" bestFit="1" customWidth="1"/>
    <col min="1038" max="1038" width="6.7109375" style="94" customWidth="1"/>
    <col min="1039" max="1040" width="9.5703125" style="94" bestFit="1" customWidth="1"/>
    <col min="1041" max="1041" width="6.7109375" style="94" customWidth="1"/>
    <col min="1042" max="1043" width="9.7109375" style="94" customWidth="1"/>
    <col min="1044" max="1044" width="20.7109375" style="94" customWidth="1"/>
    <col min="1045" max="1045" width="17.85546875" style="94" customWidth="1"/>
    <col min="1046" max="1046" width="23.5703125" style="94" customWidth="1"/>
    <col min="1047" max="1047" width="11" style="94" bestFit="1" customWidth="1"/>
    <col min="1048" max="1048" width="7" style="94" bestFit="1" customWidth="1"/>
    <col min="1049" max="1049" width="11" style="94" bestFit="1" customWidth="1"/>
    <col min="1050" max="1283" width="9.140625" style="94"/>
    <col min="1284" max="1284" width="4" style="94" bestFit="1" customWidth="1"/>
    <col min="1285" max="1285" width="37.28515625" style="94" customWidth="1"/>
    <col min="1286" max="1286" width="11.42578125" style="94" customWidth="1"/>
    <col min="1287" max="1287" width="5.85546875" style="94" bestFit="1" customWidth="1"/>
    <col min="1288" max="1288" width="5" style="94" bestFit="1" customWidth="1"/>
    <col min="1289" max="1289" width="8.5703125" style="94" bestFit="1" customWidth="1"/>
    <col min="1290" max="1290" width="9.5703125" style="94" bestFit="1" customWidth="1"/>
    <col min="1291" max="1291" width="5" style="94" bestFit="1" customWidth="1"/>
    <col min="1292" max="1292" width="8.5703125" style="94" bestFit="1" customWidth="1"/>
    <col min="1293" max="1293" width="9.5703125" style="94" bestFit="1" customWidth="1"/>
    <col min="1294" max="1294" width="6.7109375" style="94" customWidth="1"/>
    <col min="1295" max="1296" width="9.5703125" style="94" bestFit="1" customWidth="1"/>
    <col min="1297" max="1297" width="6.7109375" style="94" customWidth="1"/>
    <col min="1298" max="1299" width="9.7109375" style="94" customWidth="1"/>
    <col min="1300" max="1300" width="20.7109375" style="94" customWidth="1"/>
    <col min="1301" max="1301" width="17.85546875" style="94" customWidth="1"/>
    <col min="1302" max="1302" width="23.5703125" style="94" customWidth="1"/>
    <col min="1303" max="1303" width="11" style="94" bestFit="1" customWidth="1"/>
    <col min="1304" max="1304" width="7" style="94" bestFit="1" customWidth="1"/>
    <col min="1305" max="1305" width="11" style="94" bestFit="1" customWidth="1"/>
    <col min="1306" max="1539" width="9.140625" style="94"/>
    <col min="1540" max="1540" width="4" style="94" bestFit="1" customWidth="1"/>
    <col min="1541" max="1541" width="37.28515625" style="94" customWidth="1"/>
    <col min="1542" max="1542" width="11.42578125" style="94" customWidth="1"/>
    <col min="1543" max="1543" width="5.85546875" style="94" bestFit="1" customWidth="1"/>
    <col min="1544" max="1544" width="5" style="94" bestFit="1" customWidth="1"/>
    <col min="1545" max="1545" width="8.5703125" style="94" bestFit="1" customWidth="1"/>
    <col min="1546" max="1546" width="9.5703125" style="94" bestFit="1" customWidth="1"/>
    <col min="1547" max="1547" width="5" style="94" bestFit="1" customWidth="1"/>
    <col min="1548" max="1548" width="8.5703125" style="94" bestFit="1" customWidth="1"/>
    <col min="1549" max="1549" width="9.5703125" style="94" bestFit="1" customWidth="1"/>
    <col min="1550" max="1550" width="6.7109375" style="94" customWidth="1"/>
    <col min="1551" max="1552" width="9.5703125" style="94" bestFit="1" customWidth="1"/>
    <col min="1553" max="1553" width="6.7109375" style="94" customWidth="1"/>
    <col min="1554" max="1555" width="9.7109375" style="94" customWidth="1"/>
    <col min="1556" max="1556" width="20.7109375" style="94" customWidth="1"/>
    <col min="1557" max="1557" width="17.85546875" style="94" customWidth="1"/>
    <col min="1558" max="1558" width="23.5703125" style="94" customWidth="1"/>
    <col min="1559" max="1559" width="11" style="94" bestFit="1" customWidth="1"/>
    <col min="1560" max="1560" width="7" style="94" bestFit="1" customWidth="1"/>
    <col min="1561" max="1561" width="11" style="94" bestFit="1" customWidth="1"/>
    <col min="1562" max="1795" width="9.140625" style="94"/>
    <col min="1796" max="1796" width="4" style="94" bestFit="1" customWidth="1"/>
    <col min="1797" max="1797" width="37.28515625" style="94" customWidth="1"/>
    <col min="1798" max="1798" width="11.42578125" style="94" customWidth="1"/>
    <col min="1799" max="1799" width="5.85546875" style="94" bestFit="1" customWidth="1"/>
    <col min="1800" max="1800" width="5" style="94" bestFit="1" customWidth="1"/>
    <col min="1801" max="1801" width="8.5703125" style="94" bestFit="1" customWidth="1"/>
    <col min="1802" max="1802" width="9.5703125" style="94" bestFit="1" customWidth="1"/>
    <col min="1803" max="1803" width="5" style="94" bestFit="1" customWidth="1"/>
    <col min="1804" max="1804" width="8.5703125" style="94" bestFit="1" customWidth="1"/>
    <col min="1805" max="1805" width="9.5703125" style="94" bestFit="1" customWidth="1"/>
    <col min="1806" max="1806" width="6.7109375" style="94" customWidth="1"/>
    <col min="1807" max="1808" width="9.5703125" style="94" bestFit="1" customWidth="1"/>
    <col min="1809" max="1809" width="6.7109375" style="94" customWidth="1"/>
    <col min="1810" max="1811" width="9.7109375" style="94" customWidth="1"/>
    <col min="1812" max="1812" width="20.7109375" style="94" customWidth="1"/>
    <col min="1813" max="1813" width="17.85546875" style="94" customWidth="1"/>
    <col min="1814" max="1814" width="23.5703125" style="94" customWidth="1"/>
    <col min="1815" max="1815" width="11" style="94" bestFit="1" customWidth="1"/>
    <col min="1816" max="1816" width="7" style="94" bestFit="1" customWidth="1"/>
    <col min="1817" max="1817" width="11" style="94" bestFit="1" customWidth="1"/>
    <col min="1818" max="2051" width="9.140625" style="94"/>
    <col min="2052" max="2052" width="4" style="94" bestFit="1" customWidth="1"/>
    <col min="2053" max="2053" width="37.28515625" style="94" customWidth="1"/>
    <col min="2054" max="2054" width="11.42578125" style="94" customWidth="1"/>
    <col min="2055" max="2055" width="5.85546875" style="94" bestFit="1" customWidth="1"/>
    <col min="2056" max="2056" width="5" style="94" bestFit="1" customWidth="1"/>
    <col min="2057" max="2057" width="8.5703125" style="94" bestFit="1" customWidth="1"/>
    <col min="2058" max="2058" width="9.5703125" style="94" bestFit="1" customWidth="1"/>
    <col min="2059" max="2059" width="5" style="94" bestFit="1" customWidth="1"/>
    <col min="2060" max="2060" width="8.5703125" style="94" bestFit="1" customWidth="1"/>
    <col min="2061" max="2061" width="9.5703125" style="94" bestFit="1" customWidth="1"/>
    <col min="2062" max="2062" width="6.7109375" style="94" customWidth="1"/>
    <col min="2063" max="2064" width="9.5703125" style="94" bestFit="1" customWidth="1"/>
    <col min="2065" max="2065" width="6.7109375" style="94" customWidth="1"/>
    <col min="2066" max="2067" width="9.7109375" style="94" customWidth="1"/>
    <col min="2068" max="2068" width="20.7109375" style="94" customWidth="1"/>
    <col min="2069" max="2069" width="17.85546875" style="94" customWidth="1"/>
    <col min="2070" max="2070" width="23.5703125" style="94" customWidth="1"/>
    <col min="2071" max="2071" width="11" style="94" bestFit="1" customWidth="1"/>
    <col min="2072" max="2072" width="7" style="94" bestFit="1" customWidth="1"/>
    <col min="2073" max="2073" width="11" style="94" bestFit="1" customWidth="1"/>
    <col min="2074" max="2307" width="9.140625" style="94"/>
    <col min="2308" max="2308" width="4" style="94" bestFit="1" customWidth="1"/>
    <col min="2309" max="2309" width="37.28515625" style="94" customWidth="1"/>
    <col min="2310" max="2310" width="11.42578125" style="94" customWidth="1"/>
    <col min="2311" max="2311" width="5.85546875" style="94" bestFit="1" customWidth="1"/>
    <col min="2312" max="2312" width="5" style="94" bestFit="1" customWidth="1"/>
    <col min="2313" max="2313" width="8.5703125" style="94" bestFit="1" customWidth="1"/>
    <col min="2314" max="2314" width="9.5703125" style="94" bestFit="1" customWidth="1"/>
    <col min="2315" max="2315" width="5" style="94" bestFit="1" customWidth="1"/>
    <col min="2316" max="2316" width="8.5703125" style="94" bestFit="1" customWidth="1"/>
    <col min="2317" max="2317" width="9.5703125" style="94" bestFit="1" customWidth="1"/>
    <col min="2318" max="2318" width="6.7109375" style="94" customWidth="1"/>
    <col min="2319" max="2320" width="9.5703125" style="94" bestFit="1" customWidth="1"/>
    <col min="2321" max="2321" width="6.7109375" style="94" customWidth="1"/>
    <col min="2322" max="2323" width="9.7109375" style="94" customWidth="1"/>
    <col min="2324" max="2324" width="20.7109375" style="94" customWidth="1"/>
    <col min="2325" max="2325" width="17.85546875" style="94" customWidth="1"/>
    <col min="2326" max="2326" width="23.5703125" style="94" customWidth="1"/>
    <col min="2327" max="2327" width="11" style="94" bestFit="1" customWidth="1"/>
    <col min="2328" max="2328" width="7" style="94" bestFit="1" customWidth="1"/>
    <col min="2329" max="2329" width="11" style="94" bestFit="1" customWidth="1"/>
    <col min="2330" max="2563" width="9.140625" style="94"/>
    <col min="2564" max="2564" width="4" style="94" bestFit="1" customWidth="1"/>
    <col min="2565" max="2565" width="37.28515625" style="94" customWidth="1"/>
    <col min="2566" max="2566" width="11.42578125" style="94" customWidth="1"/>
    <col min="2567" max="2567" width="5.85546875" style="94" bestFit="1" customWidth="1"/>
    <col min="2568" max="2568" width="5" style="94" bestFit="1" customWidth="1"/>
    <col min="2569" max="2569" width="8.5703125" style="94" bestFit="1" customWidth="1"/>
    <col min="2570" max="2570" width="9.5703125" style="94" bestFit="1" customWidth="1"/>
    <col min="2571" max="2571" width="5" style="94" bestFit="1" customWidth="1"/>
    <col min="2572" max="2572" width="8.5703125" style="94" bestFit="1" customWidth="1"/>
    <col min="2573" max="2573" width="9.5703125" style="94" bestFit="1" customWidth="1"/>
    <col min="2574" max="2574" width="6.7109375" style="94" customWidth="1"/>
    <col min="2575" max="2576" width="9.5703125" style="94" bestFit="1" customWidth="1"/>
    <col min="2577" max="2577" width="6.7109375" style="94" customWidth="1"/>
    <col min="2578" max="2579" width="9.7109375" style="94" customWidth="1"/>
    <col min="2580" max="2580" width="20.7109375" style="94" customWidth="1"/>
    <col min="2581" max="2581" width="17.85546875" style="94" customWidth="1"/>
    <col min="2582" max="2582" width="23.5703125" style="94" customWidth="1"/>
    <col min="2583" max="2583" width="11" style="94" bestFit="1" customWidth="1"/>
    <col min="2584" max="2584" width="7" style="94" bestFit="1" customWidth="1"/>
    <col min="2585" max="2585" width="11" style="94" bestFit="1" customWidth="1"/>
    <col min="2586" max="2819" width="9.140625" style="94"/>
    <col min="2820" max="2820" width="4" style="94" bestFit="1" customWidth="1"/>
    <col min="2821" max="2821" width="37.28515625" style="94" customWidth="1"/>
    <col min="2822" max="2822" width="11.42578125" style="94" customWidth="1"/>
    <col min="2823" max="2823" width="5.85546875" style="94" bestFit="1" customWidth="1"/>
    <col min="2824" max="2824" width="5" style="94" bestFit="1" customWidth="1"/>
    <col min="2825" max="2825" width="8.5703125" style="94" bestFit="1" customWidth="1"/>
    <col min="2826" max="2826" width="9.5703125" style="94" bestFit="1" customWidth="1"/>
    <col min="2827" max="2827" width="5" style="94" bestFit="1" customWidth="1"/>
    <col min="2828" max="2828" width="8.5703125" style="94" bestFit="1" customWidth="1"/>
    <col min="2829" max="2829" width="9.5703125" style="94" bestFit="1" customWidth="1"/>
    <col min="2830" max="2830" width="6.7109375" style="94" customWidth="1"/>
    <col min="2831" max="2832" width="9.5703125" style="94" bestFit="1" customWidth="1"/>
    <col min="2833" max="2833" width="6.7109375" style="94" customWidth="1"/>
    <col min="2834" max="2835" width="9.7109375" style="94" customWidth="1"/>
    <col min="2836" max="2836" width="20.7109375" style="94" customWidth="1"/>
    <col min="2837" max="2837" width="17.85546875" style="94" customWidth="1"/>
    <col min="2838" max="2838" width="23.5703125" style="94" customWidth="1"/>
    <col min="2839" max="2839" width="11" style="94" bestFit="1" customWidth="1"/>
    <col min="2840" max="2840" width="7" style="94" bestFit="1" customWidth="1"/>
    <col min="2841" max="2841" width="11" style="94" bestFit="1" customWidth="1"/>
    <col min="2842" max="3075" width="9.140625" style="94"/>
    <col min="3076" max="3076" width="4" style="94" bestFit="1" customWidth="1"/>
    <col min="3077" max="3077" width="37.28515625" style="94" customWidth="1"/>
    <col min="3078" max="3078" width="11.42578125" style="94" customWidth="1"/>
    <col min="3079" max="3079" width="5.85546875" style="94" bestFit="1" customWidth="1"/>
    <col min="3080" max="3080" width="5" style="94" bestFit="1" customWidth="1"/>
    <col min="3081" max="3081" width="8.5703125" style="94" bestFit="1" customWidth="1"/>
    <col min="3082" max="3082" width="9.5703125" style="94" bestFit="1" customWidth="1"/>
    <col min="3083" max="3083" width="5" style="94" bestFit="1" customWidth="1"/>
    <col min="3084" max="3084" width="8.5703125" style="94" bestFit="1" customWidth="1"/>
    <col min="3085" max="3085" width="9.5703125" style="94" bestFit="1" customWidth="1"/>
    <col min="3086" max="3086" width="6.7109375" style="94" customWidth="1"/>
    <col min="3087" max="3088" width="9.5703125" style="94" bestFit="1" customWidth="1"/>
    <col min="3089" max="3089" width="6.7109375" style="94" customWidth="1"/>
    <col min="3090" max="3091" width="9.7109375" style="94" customWidth="1"/>
    <col min="3092" max="3092" width="20.7109375" style="94" customWidth="1"/>
    <col min="3093" max="3093" width="17.85546875" style="94" customWidth="1"/>
    <col min="3094" max="3094" width="23.5703125" style="94" customWidth="1"/>
    <col min="3095" max="3095" width="11" style="94" bestFit="1" customWidth="1"/>
    <col min="3096" max="3096" width="7" style="94" bestFit="1" customWidth="1"/>
    <col min="3097" max="3097" width="11" style="94" bestFit="1" customWidth="1"/>
    <col min="3098" max="3331" width="9.140625" style="94"/>
    <col min="3332" max="3332" width="4" style="94" bestFit="1" customWidth="1"/>
    <col min="3333" max="3333" width="37.28515625" style="94" customWidth="1"/>
    <col min="3334" max="3334" width="11.42578125" style="94" customWidth="1"/>
    <col min="3335" max="3335" width="5.85546875" style="94" bestFit="1" customWidth="1"/>
    <col min="3336" max="3336" width="5" style="94" bestFit="1" customWidth="1"/>
    <col min="3337" max="3337" width="8.5703125" style="94" bestFit="1" customWidth="1"/>
    <col min="3338" max="3338" width="9.5703125" style="94" bestFit="1" customWidth="1"/>
    <col min="3339" max="3339" width="5" style="94" bestFit="1" customWidth="1"/>
    <col min="3340" max="3340" width="8.5703125" style="94" bestFit="1" customWidth="1"/>
    <col min="3341" max="3341" width="9.5703125" style="94" bestFit="1" customWidth="1"/>
    <col min="3342" max="3342" width="6.7109375" style="94" customWidth="1"/>
    <col min="3343" max="3344" width="9.5703125" style="94" bestFit="1" customWidth="1"/>
    <col min="3345" max="3345" width="6.7109375" style="94" customWidth="1"/>
    <col min="3346" max="3347" width="9.7109375" style="94" customWidth="1"/>
    <col min="3348" max="3348" width="20.7109375" style="94" customWidth="1"/>
    <col min="3349" max="3349" width="17.85546875" style="94" customWidth="1"/>
    <col min="3350" max="3350" width="23.5703125" style="94" customWidth="1"/>
    <col min="3351" max="3351" width="11" style="94" bestFit="1" customWidth="1"/>
    <col min="3352" max="3352" width="7" style="94" bestFit="1" customWidth="1"/>
    <col min="3353" max="3353" width="11" style="94" bestFit="1" customWidth="1"/>
    <col min="3354" max="3587" width="9.140625" style="94"/>
    <col min="3588" max="3588" width="4" style="94" bestFit="1" customWidth="1"/>
    <col min="3589" max="3589" width="37.28515625" style="94" customWidth="1"/>
    <col min="3590" max="3590" width="11.42578125" style="94" customWidth="1"/>
    <col min="3591" max="3591" width="5.85546875" style="94" bestFit="1" customWidth="1"/>
    <col min="3592" max="3592" width="5" style="94" bestFit="1" customWidth="1"/>
    <col min="3593" max="3593" width="8.5703125" style="94" bestFit="1" customWidth="1"/>
    <col min="3594" max="3594" width="9.5703125" style="94" bestFit="1" customWidth="1"/>
    <col min="3595" max="3595" width="5" style="94" bestFit="1" customWidth="1"/>
    <col min="3596" max="3596" width="8.5703125" style="94" bestFit="1" customWidth="1"/>
    <col min="3597" max="3597" width="9.5703125" style="94" bestFit="1" customWidth="1"/>
    <col min="3598" max="3598" width="6.7109375" style="94" customWidth="1"/>
    <col min="3599" max="3600" width="9.5703125" style="94" bestFit="1" customWidth="1"/>
    <col min="3601" max="3601" width="6.7109375" style="94" customWidth="1"/>
    <col min="3602" max="3603" width="9.7109375" style="94" customWidth="1"/>
    <col min="3604" max="3604" width="20.7109375" style="94" customWidth="1"/>
    <col min="3605" max="3605" width="17.85546875" style="94" customWidth="1"/>
    <col min="3606" max="3606" width="23.5703125" style="94" customWidth="1"/>
    <col min="3607" max="3607" width="11" style="94" bestFit="1" customWidth="1"/>
    <col min="3608" max="3608" width="7" style="94" bestFit="1" customWidth="1"/>
    <col min="3609" max="3609" width="11" style="94" bestFit="1" customWidth="1"/>
    <col min="3610" max="3843" width="9.140625" style="94"/>
    <col min="3844" max="3844" width="4" style="94" bestFit="1" customWidth="1"/>
    <col min="3845" max="3845" width="37.28515625" style="94" customWidth="1"/>
    <col min="3846" max="3846" width="11.42578125" style="94" customWidth="1"/>
    <col min="3847" max="3847" width="5.85546875" style="94" bestFit="1" customWidth="1"/>
    <col min="3848" max="3848" width="5" style="94" bestFit="1" customWidth="1"/>
    <col min="3849" max="3849" width="8.5703125" style="94" bestFit="1" customWidth="1"/>
    <col min="3850" max="3850" width="9.5703125" style="94" bestFit="1" customWidth="1"/>
    <col min="3851" max="3851" width="5" style="94" bestFit="1" customWidth="1"/>
    <col min="3852" max="3852" width="8.5703125" style="94" bestFit="1" customWidth="1"/>
    <col min="3853" max="3853" width="9.5703125" style="94" bestFit="1" customWidth="1"/>
    <col min="3854" max="3854" width="6.7109375" style="94" customWidth="1"/>
    <col min="3855" max="3856" width="9.5703125" style="94" bestFit="1" customWidth="1"/>
    <col min="3857" max="3857" width="6.7109375" style="94" customWidth="1"/>
    <col min="3858" max="3859" width="9.7109375" style="94" customWidth="1"/>
    <col min="3860" max="3860" width="20.7109375" style="94" customWidth="1"/>
    <col min="3861" max="3861" width="17.85546875" style="94" customWidth="1"/>
    <col min="3862" max="3862" width="23.5703125" style="94" customWidth="1"/>
    <col min="3863" max="3863" width="11" style="94" bestFit="1" customWidth="1"/>
    <col min="3864" max="3864" width="7" style="94" bestFit="1" customWidth="1"/>
    <col min="3865" max="3865" width="11" style="94" bestFit="1" customWidth="1"/>
    <col min="3866" max="4099" width="9.140625" style="94"/>
    <col min="4100" max="4100" width="4" style="94" bestFit="1" customWidth="1"/>
    <col min="4101" max="4101" width="37.28515625" style="94" customWidth="1"/>
    <col min="4102" max="4102" width="11.42578125" style="94" customWidth="1"/>
    <col min="4103" max="4103" width="5.85546875" style="94" bestFit="1" customWidth="1"/>
    <col min="4104" max="4104" width="5" style="94" bestFit="1" customWidth="1"/>
    <col min="4105" max="4105" width="8.5703125" style="94" bestFit="1" customWidth="1"/>
    <col min="4106" max="4106" width="9.5703125" style="94" bestFit="1" customWidth="1"/>
    <col min="4107" max="4107" width="5" style="94" bestFit="1" customWidth="1"/>
    <col min="4108" max="4108" width="8.5703125" style="94" bestFit="1" customWidth="1"/>
    <col min="4109" max="4109" width="9.5703125" style="94" bestFit="1" customWidth="1"/>
    <col min="4110" max="4110" width="6.7109375" style="94" customWidth="1"/>
    <col min="4111" max="4112" width="9.5703125" style="94" bestFit="1" customWidth="1"/>
    <col min="4113" max="4113" width="6.7109375" style="94" customWidth="1"/>
    <col min="4114" max="4115" width="9.7109375" style="94" customWidth="1"/>
    <col min="4116" max="4116" width="20.7109375" style="94" customWidth="1"/>
    <col min="4117" max="4117" width="17.85546875" style="94" customWidth="1"/>
    <col min="4118" max="4118" width="23.5703125" style="94" customWidth="1"/>
    <col min="4119" max="4119" width="11" style="94" bestFit="1" customWidth="1"/>
    <col min="4120" max="4120" width="7" style="94" bestFit="1" customWidth="1"/>
    <col min="4121" max="4121" width="11" style="94" bestFit="1" customWidth="1"/>
    <col min="4122" max="4355" width="9.140625" style="94"/>
    <col min="4356" max="4356" width="4" style="94" bestFit="1" customWidth="1"/>
    <col min="4357" max="4357" width="37.28515625" style="94" customWidth="1"/>
    <col min="4358" max="4358" width="11.42578125" style="94" customWidth="1"/>
    <col min="4359" max="4359" width="5.85546875" style="94" bestFit="1" customWidth="1"/>
    <col min="4360" max="4360" width="5" style="94" bestFit="1" customWidth="1"/>
    <col min="4361" max="4361" width="8.5703125" style="94" bestFit="1" customWidth="1"/>
    <col min="4362" max="4362" width="9.5703125" style="94" bestFit="1" customWidth="1"/>
    <col min="4363" max="4363" width="5" style="94" bestFit="1" customWidth="1"/>
    <col min="4364" max="4364" width="8.5703125" style="94" bestFit="1" customWidth="1"/>
    <col min="4365" max="4365" width="9.5703125" style="94" bestFit="1" customWidth="1"/>
    <col min="4366" max="4366" width="6.7109375" style="94" customWidth="1"/>
    <col min="4367" max="4368" width="9.5703125" style="94" bestFit="1" customWidth="1"/>
    <col min="4369" max="4369" width="6.7109375" style="94" customWidth="1"/>
    <col min="4370" max="4371" width="9.7109375" style="94" customWidth="1"/>
    <col min="4372" max="4372" width="20.7109375" style="94" customWidth="1"/>
    <col min="4373" max="4373" width="17.85546875" style="94" customWidth="1"/>
    <col min="4374" max="4374" width="23.5703125" style="94" customWidth="1"/>
    <col min="4375" max="4375" width="11" style="94" bestFit="1" customWidth="1"/>
    <col min="4376" max="4376" width="7" style="94" bestFit="1" customWidth="1"/>
    <col min="4377" max="4377" width="11" style="94" bestFit="1" customWidth="1"/>
    <col min="4378" max="4611" width="9.140625" style="94"/>
    <col min="4612" max="4612" width="4" style="94" bestFit="1" customWidth="1"/>
    <col min="4613" max="4613" width="37.28515625" style="94" customWidth="1"/>
    <col min="4614" max="4614" width="11.42578125" style="94" customWidth="1"/>
    <col min="4615" max="4615" width="5.85546875" style="94" bestFit="1" customWidth="1"/>
    <col min="4616" max="4616" width="5" style="94" bestFit="1" customWidth="1"/>
    <col min="4617" max="4617" width="8.5703125" style="94" bestFit="1" customWidth="1"/>
    <col min="4618" max="4618" width="9.5703125" style="94" bestFit="1" customWidth="1"/>
    <col min="4619" max="4619" width="5" style="94" bestFit="1" customWidth="1"/>
    <col min="4620" max="4620" width="8.5703125" style="94" bestFit="1" customWidth="1"/>
    <col min="4621" max="4621" width="9.5703125" style="94" bestFit="1" customWidth="1"/>
    <col min="4622" max="4622" width="6.7109375" style="94" customWidth="1"/>
    <col min="4623" max="4624" width="9.5703125" style="94" bestFit="1" customWidth="1"/>
    <col min="4625" max="4625" width="6.7109375" style="94" customWidth="1"/>
    <col min="4626" max="4627" width="9.7109375" style="94" customWidth="1"/>
    <col min="4628" max="4628" width="20.7109375" style="94" customWidth="1"/>
    <col min="4629" max="4629" width="17.85546875" style="94" customWidth="1"/>
    <col min="4630" max="4630" width="23.5703125" style="94" customWidth="1"/>
    <col min="4631" max="4631" width="11" style="94" bestFit="1" customWidth="1"/>
    <col min="4632" max="4632" width="7" style="94" bestFit="1" customWidth="1"/>
    <col min="4633" max="4633" width="11" style="94" bestFit="1" customWidth="1"/>
    <col min="4634" max="4867" width="9.140625" style="94"/>
    <col min="4868" max="4868" width="4" style="94" bestFit="1" customWidth="1"/>
    <col min="4869" max="4869" width="37.28515625" style="94" customWidth="1"/>
    <col min="4870" max="4870" width="11.42578125" style="94" customWidth="1"/>
    <col min="4871" max="4871" width="5.85546875" style="94" bestFit="1" customWidth="1"/>
    <col min="4872" max="4872" width="5" style="94" bestFit="1" customWidth="1"/>
    <col min="4873" max="4873" width="8.5703125" style="94" bestFit="1" customWidth="1"/>
    <col min="4874" max="4874" width="9.5703125" style="94" bestFit="1" customWidth="1"/>
    <col min="4875" max="4875" width="5" style="94" bestFit="1" customWidth="1"/>
    <col min="4876" max="4876" width="8.5703125" style="94" bestFit="1" customWidth="1"/>
    <col min="4877" max="4877" width="9.5703125" style="94" bestFit="1" customWidth="1"/>
    <col min="4878" max="4878" width="6.7109375" style="94" customWidth="1"/>
    <col min="4879" max="4880" width="9.5703125" style="94" bestFit="1" customWidth="1"/>
    <col min="4881" max="4881" width="6.7109375" style="94" customWidth="1"/>
    <col min="4882" max="4883" width="9.7109375" style="94" customWidth="1"/>
    <col min="4884" max="4884" width="20.7109375" style="94" customWidth="1"/>
    <col min="4885" max="4885" width="17.85546875" style="94" customWidth="1"/>
    <col min="4886" max="4886" width="23.5703125" style="94" customWidth="1"/>
    <col min="4887" max="4887" width="11" style="94" bestFit="1" customWidth="1"/>
    <col min="4888" max="4888" width="7" style="94" bestFit="1" customWidth="1"/>
    <col min="4889" max="4889" width="11" style="94" bestFit="1" customWidth="1"/>
    <col min="4890" max="5123" width="9.140625" style="94"/>
    <col min="5124" max="5124" width="4" style="94" bestFit="1" customWidth="1"/>
    <col min="5125" max="5125" width="37.28515625" style="94" customWidth="1"/>
    <col min="5126" max="5126" width="11.42578125" style="94" customWidth="1"/>
    <col min="5127" max="5127" width="5.85546875" style="94" bestFit="1" customWidth="1"/>
    <col min="5128" max="5128" width="5" style="94" bestFit="1" customWidth="1"/>
    <col min="5129" max="5129" width="8.5703125" style="94" bestFit="1" customWidth="1"/>
    <col min="5130" max="5130" width="9.5703125" style="94" bestFit="1" customWidth="1"/>
    <col min="5131" max="5131" width="5" style="94" bestFit="1" customWidth="1"/>
    <col min="5132" max="5132" width="8.5703125" style="94" bestFit="1" customWidth="1"/>
    <col min="5133" max="5133" width="9.5703125" style="94" bestFit="1" customWidth="1"/>
    <col min="5134" max="5134" width="6.7109375" style="94" customWidth="1"/>
    <col min="5135" max="5136" width="9.5703125" style="94" bestFit="1" customWidth="1"/>
    <col min="5137" max="5137" width="6.7109375" style="94" customWidth="1"/>
    <col min="5138" max="5139" width="9.7109375" style="94" customWidth="1"/>
    <col min="5140" max="5140" width="20.7109375" style="94" customWidth="1"/>
    <col min="5141" max="5141" width="17.85546875" style="94" customWidth="1"/>
    <col min="5142" max="5142" width="23.5703125" style="94" customWidth="1"/>
    <col min="5143" max="5143" width="11" style="94" bestFit="1" customWidth="1"/>
    <col min="5144" max="5144" width="7" style="94" bestFit="1" customWidth="1"/>
    <col min="5145" max="5145" width="11" style="94" bestFit="1" customWidth="1"/>
    <col min="5146" max="5379" width="9.140625" style="94"/>
    <col min="5380" max="5380" width="4" style="94" bestFit="1" customWidth="1"/>
    <col min="5381" max="5381" width="37.28515625" style="94" customWidth="1"/>
    <col min="5382" max="5382" width="11.42578125" style="94" customWidth="1"/>
    <col min="5383" max="5383" width="5.85546875" style="94" bestFit="1" customWidth="1"/>
    <col min="5384" max="5384" width="5" style="94" bestFit="1" customWidth="1"/>
    <col min="5385" max="5385" width="8.5703125" style="94" bestFit="1" customWidth="1"/>
    <col min="5386" max="5386" width="9.5703125" style="94" bestFit="1" customWidth="1"/>
    <col min="5387" max="5387" width="5" style="94" bestFit="1" customWidth="1"/>
    <col min="5388" max="5388" width="8.5703125" style="94" bestFit="1" customWidth="1"/>
    <col min="5389" max="5389" width="9.5703125" style="94" bestFit="1" customWidth="1"/>
    <col min="5390" max="5390" width="6.7109375" style="94" customWidth="1"/>
    <col min="5391" max="5392" width="9.5703125" style="94" bestFit="1" customWidth="1"/>
    <col min="5393" max="5393" width="6.7109375" style="94" customWidth="1"/>
    <col min="5394" max="5395" width="9.7109375" style="94" customWidth="1"/>
    <col min="5396" max="5396" width="20.7109375" style="94" customWidth="1"/>
    <col min="5397" max="5397" width="17.85546875" style="94" customWidth="1"/>
    <col min="5398" max="5398" width="23.5703125" style="94" customWidth="1"/>
    <col min="5399" max="5399" width="11" style="94" bestFit="1" customWidth="1"/>
    <col min="5400" max="5400" width="7" style="94" bestFit="1" customWidth="1"/>
    <col min="5401" max="5401" width="11" style="94" bestFit="1" customWidth="1"/>
    <col min="5402" max="5635" width="9.140625" style="94"/>
    <col min="5636" max="5636" width="4" style="94" bestFit="1" customWidth="1"/>
    <col min="5637" max="5637" width="37.28515625" style="94" customWidth="1"/>
    <col min="5638" max="5638" width="11.42578125" style="94" customWidth="1"/>
    <col min="5639" max="5639" width="5.85546875" style="94" bestFit="1" customWidth="1"/>
    <col min="5640" max="5640" width="5" style="94" bestFit="1" customWidth="1"/>
    <col min="5641" max="5641" width="8.5703125" style="94" bestFit="1" customWidth="1"/>
    <col min="5642" max="5642" width="9.5703125" style="94" bestFit="1" customWidth="1"/>
    <col min="5643" max="5643" width="5" style="94" bestFit="1" customWidth="1"/>
    <col min="5644" max="5644" width="8.5703125" style="94" bestFit="1" customWidth="1"/>
    <col min="5645" max="5645" width="9.5703125" style="94" bestFit="1" customWidth="1"/>
    <col min="5646" max="5646" width="6.7109375" style="94" customWidth="1"/>
    <col min="5647" max="5648" width="9.5703125" style="94" bestFit="1" customWidth="1"/>
    <col min="5649" max="5649" width="6.7109375" style="94" customWidth="1"/>
    <col min="5650" max="5651" width="9.7109375" style="94" customWidth="1"/>
    <col min="5652" max="5652" width="20.7109375" style="94" customWidth="1"/>
    <col min="5653" max="5653" width="17.85546875" style="94" customWidth="1"/>
    <col min="5654" max="5654" width="23.5703125" style="94" customWidth="1"/>
    <col min="5655" max="5655" width="11" style="94" bestFit="1" customWidth="1"/>
    <col min="5656" max="5656" width="7" style="94" bestFit="1" customWidth="1"/>
    <col min="5657" max="5657" width="11" style="94" bestFit="1" customWidth="1"/>
    <col min="5658" max="5891" width="9.140625" style="94"/>
    <col min="5892" max="5892" width="4" style="94" bestFit="1" customWidth="1"/>
    <col min="5893" max="5893" width="37.28515625" style="94" customWidth="1"/>
    <col min="5894" max="5894" width="11.42578125" style="94" customWidth="1"/>
    <col min="5895" max="5895" width="5.85546875" style="94" bestFit="1" customWidth="1"/>
    <col min="5896" max="5896" width="5" style="94" bestFit="1" customWidth="1"/>
    <col min="5897" max="5897" width="8.5703125" style="94" bestFit="1" customWidth="1"/>
    <col min="5898" max="5898" width="9.5703125" style="94" bestFit="1" customWidth="1"/>
    <col min="5899" max="5899" width="5" style="94" bestFit="1" customWidth="1"/>
    <col min="5900" max="5900" width="8.5703125" style="94" bestFit="1" customWidth="1"/>
    <col min="5901" max="5901" width="9.5703125" style="94" bestFit="1" customWidth="1"/>
    <col min="5902" max="5902" width="6.7109375" style="94" customWidth="1"/>
    <col min="5903" max="5904" width="9.5703125" style="94" bestFit="1" customWidth="1"/>
    <col min="5905" max="5905" width="6.7109375" style="94" customWidth="1"/>
    <col min="5906" max="5907" width="9.7109375" style="94" customWidth="1"/>
    <col min="5908" max="5908" width="20.7109375" style="94" customWidth="1"/>
    <col min="5909" max="5909" width="17.85546875" style="94" customWidth="1"/>
    <col min="5910" max="5910" width="23.5703125" style="94" customWidth="1"/>
    <col min="5911" max="5911" width="11" style="94" bestFit="1" customWidth="1"/>
    <col min="5912" max="5912" width="7" style="94" bestFit="1" customWidth="1"/>
    <col min="5913" max="5913" width="11" style="94" bestFit="1" customWidth="1"/>
    <col min="5914" max="6147" width="9.140625" style="94"/>
    <col min="6148" max="6148" width="4" style="94" bestFit="1" customWidth="1"/>
    <col min="6149" max="6149" width="37.28515625" style="94" customWidth="1"/>
    <col min="6150" max="6150" width="11.42578125" style="94" customWidth="1"/>
    <col min="6151" max="6151" width="5.85546875" style="94" bestFit="1" customWidth="1"/>
    <col min="6152" max="6152" width="5" style="94" bestFit="1" customWidth="1"/>
    <col min="6153" max="6153" width="8.5703125" style="94" bestFit="1" customWidth="1"/>
    <col min="6154" max="6154" width="9.5703125" style="94" bestFit="1" customWidth="1"/>
    <col min="6155" max="6155" width="5" style="94" bestFit="1" customWidth="1"/>
    <col min="6156" max="6156" width="8.5703125" style="94" bestFit="1" customWidth="1"/>
    <col min="6157" max="6157" width="9.5703125" style="94" bestFit="1" customWidth="1"/>
    <col min="6158" max="6158" width="6.7109375" style="94" customWidth="1"/>
    <col min="6159" max="6160" width="9.5703125" style="94" bestFit="1" customWidth="1"/>
    <col min="6161" max="6161" width="6.7109375" style="94" customWidth="1"/>
    <col min="6162" max="6163" width="9.7109375" style="94" customWidth="1"/>
    <col min="6164" max="6164" width="20.7109375" style="94" customWidth="1"/>
    <col min="6165" max="6165" width="17.85546875" style="94" customWidth="1"/>
    <col min="6166" max="6166" width="23.5703125" style="94" customWidth="1"/>
    <col min="6167" max="6167" width="11" style="94" bestFit="1" customWidth="1"/>
    <col min="6168" max="6168" width="7" style="94" bestFit="1" customWidth="1"/>
    <col min="6169" max="6169" width="11" style="94" bestFit="1" customWidth="1"/>
    <col min="6170" max="6403" width="9.140625" style="94"/>
    <col min="6404" max="6404" width="4" style="94" bestFit="1" customWidth="1"/>
    <col min="6405" max="6405" width="37.28515625" style="94" customWidth="1"/>
    <col min="6406" max="6406" width="11.42578125" style="94" customWidth="1"/>
    <col min="6407" max="6407" width="5.85546875" style="94" bestFit="1" customWidth="1"/>
    <col min="6408" max="6408" width="5" style="94" bestFit="1" customWidth="1"/>
    <col min="6409" max="6409" width="8.5703125" style="94" bestFit="1" customWidth="1"/>
    <col min="6410" max="6410" width="9.5703125" style="94" bestFit="1" customWidth="1"/>
    <col min="6411" max="6411" width="5" style="94" bestFit="1" customWidth="1"/>
    <col min="6412" max="6412" width="8.5703125" style="94" bestFit="1" customWidth="1"/>
    <col min="6413" max="6413" width="9.5703125" style="94" bestFit="1" customWidth="1"/>
    <col min="6414" max="6414" width="6.7109375" style="94" customWidth="1"/>
    <col min="6415" max="6416" width="9.5703125" style="94" bestFit="1" customWidth="1"/>
    <col min="6417" max="6417" width="6.7109375" style="94" customWidth="1"/>
    <col min="6418" max="6419" width="9.7109375" style="94" customWidth="1"/>
    <col min="6420" max="6420" width="20.7109375" style="94" customWidth="1"/>
    <col min="6421" max="6421" width="17.85546875" style="94" customWidth="1"/>
    <col min="6422" max="6422" width="23.5703125" style="94" customWidth="1"/>
    <col min="6423" max="6423" width="11" style="94" bestFit="1" customWidth="1"/>
    <col min="6424" max="6424" width="7" style="94" bestFit="1" customWidth="1"/>
    <col min="6425" max="6425" width="11" style="94" bestFit="1" customWidth="1"/>
    <col min="6426" max="6659" width="9.140625" style="94"/>
    <col min="6660" max="6660" width="4" style="94" bestFit="1" customWidth="1"/>
    <col min="6661" max="6661" width="37.28515625" style="94" customWidth="1"/>
    <col min="6662" max="6662" width="11.42578125" style="94" customWidth="1"/>
    <col min="6663" max="6663" width="5.85546875" style="94" bestFit="1" customWidth="1"/>
    <col min="6664" max="6664" width="5" style="94" bestFit="1" customWidth="1"/>
    <col min="6665" max="6665" width="8.5703125" style="94" bestFit="1" customWidth="1"/>
    <col min="6666" max="6666" width="9.5703125" style="94" bestFit="1" customWidth="1"/>
    <col min="6667" max="6667" width="5" style="94" bestFit="1" customWidth="1"/>
    <col min="6668" max="6668" width="8.5703125" style="94" bestFit="1" customWidth="1"/>
    <col min="6669" max="6669" width="9.5703125" style="94" bestFit="1" customWidth="1"/>
    <col min="6670" max="6670" width="6.7109375" style="94" customWidth="1"/>
    <col min="6671" max="6672" width="9.5703125" style="94" bestFit="1" customWidth="1"/>
    <col min="6673" max="6673" width="6.7109375" style="94" customWidth="1"/>
    <col min="6674" max="6675" width="9.7109375" style="94" customWidth="1"/>
    <col min="6676" max="6676" width="20.7109375" style="94" customWidth="1"/>
    <col min="6677" max="6677" width="17.85546875" style="94" customWidth="1"/>
    <col min="6678" max="6678" width="23.5703125" style="94" customWidth="1"/>
    <col min="6679" max="6679" width="11" style="94" bestFit="1" customWidth="1"/>
    <col min="6680" max="6680" width="7" style="94" bestFit="1" customWidth="1"/>
    <col min="6681" max="6681" width="11" style="94" bestFit="1" customWidth="1"/>
    <col min="6682" max="6915" width="9.140625" style="94"/>
    <col min="6916" max="6916" width="4" style="94" bestFit="1" customWidth="1"/>
    <col min="6917" max="6917" width="37.28515625" style="94" customWidth="1"/>
    <col min="6918" max="6918" width="11.42578125" style="94" customWidth="1"/>
    <col min="6919" max="6919" width="5.85546875" style="94" bestFit="1" customWidth="1"/>
    <col min="6920" max="6920" width="5" style="94" bestFit="1" customWidth="1"/>
    <col min="6921" max="6921" width="8.5703125" style="94" bestFit="1" customWidth="1"/>
    <col min="6922" max="6922" width="9.5703125" style="94" bestFit="1" customWidth="1"/>
    <col min="6923" max="6923" width="5" style="94" bestFit="1" customWidth="1"/>
    <col min="6924" max="6924" width="8.5703125" style="94" bestFit="1" customWidth="1"/>
    <col min="6925" max="6925" width="9.5703125" style="94" bestFit="1" customWidth="1"/>
    <col min="6926" max="6926" width="6.7109375" style="94" customWidth="1"/>
    <col min="6927" max="6928" width="9.5703125" style="94" bestFit="1" customWidth="1"/>
    <col min="6929" max="6929" width="6.7109375" style="94" customWidth="1"/>
    <col min="6930" max="6931" width="9.7109375" style="94" customWidth="1"/>
    <col min="6932" max="6932" width="20.7109375" style="94" customWidth="1"/>
    <col min="6933" max="6933" width="17.85546875" style="94" customWidth="1"/>
    <col min="6934" max="6934" width="23.5703125" style="94" customWidth="1"/>
    <col min="6935" max="6935" width="11" style="94" bestFit="1" customWidth="1"/>
    <col min="6936" max="6936" width="7" style="94" bestFit="1" customWidth="1"/>
    <col min="6937" max="6937" width="11" style="94" bestFit="1" customWidth="1"/>
    <col min="6938" max="7171" width="9.140625" style="94"/>
    <col min="7172" max="7172" width="4" style="94" bestFit="1" customWidth="1"/>
    <col min="7173" max="7173" width="37.28515625" style="94" customWidth="1"/>
    <col min="7174" max="7174" width="11.42578125" style="94" customWidth="1"/>
    <col min="7175" max="7175" width="5.85546875" style="94" bestFit="1" customWidth="1"/>
    <col min="7176" max="7176" width="5" style="94" bestFit="1" customWidth="1"/>
    <col min="7177" max="7177" width="8.5703125" style="94" bestFit="1" customWidth="1"/>
    <col min="7178" max="7178" width="9.5703125" style="94" bestFit="1" customWidth="1"/>
    <col min="7179" max="7179" width="5" style="94" bestFit="1" customWidth="1"/>
    <col min="7180" max="7180" width="8.5703125" style="94" bestFit="1" customWidth="1"/>
    <col min="7181" max="7181" width="9.5703125" style="94" bestFit="1" customWidth="1"/>
    <col min="7182" max="7182" width="6.7109375" style="94" customWidth="1"/>
    <col min="7183" max="7184" width="9.5703125" style="94" bestFit="1" customWidth="1"/>
    <col min="7185" max="7185" width="6.7109375" style="94" customWidth="1"/>
    <col min="7186" max="7187" width="9.7109375" style="94" customWidth="1"/>
    <col min="7188" max="7188" width="20.7109375" style="94" customWidth="1"/>
    <col min="7189" max="7189" width="17.85546875" style="94" customWidth="1"/>
    <col min="7190" max="7190" width="23.5703125" style="94" customWidth="1"/>
    <col min="7191" max="7191" width="11" style="94" bestFit="1" customWidth="1"/>
    <col min="7192" max="7192" width="7" style="94" bestFit="1" customWidth="1"/>
    <col min="7193" max="7193" width="11" style="94" bestFit="1" customWidth="1"/>
    <col min="7194" max="7427" width="9.140625" style="94"/>
    <col min="7428" max="7428" width="4" style="94" bestFit="1" customWidth="1"/>
    <col min="7429" max="7429" width="37.28515625" style="94" customWidth="1"/>
    <col min="7430" max="7430" width="11.42578125" style="94" customWidth="1"/>
    <col min="7431" max="7431" width="5.85546875" style="94" bestFit="1" customWidth="1"/>
    <col min="7432" max="7432" width="5" style="94" bestFit="1" customWidth="1"/>
    <col min="7433" max="7433" width="8.5703125" style="94" bestFit="1" customWidth="1"/>
    <col min="7434" max="7434" width="9.5703125" style="94" bestFit="1" customWidth="1"/>
    <col min="7435" max="7435" width="5" style="94" bestFit="1" customWidth="1"/>
    <col min="7436" max="7436" width="8.5703125" style="94" bestFit="1" customWidth="1"/>
    <col min="7437" max="7437" width="9.5703125" style="94" bestFit="1" customWidth="1"/>
    <col min="7438" max="7438" width="6.7109375" style="94" customWidth="1"/>
    <col min="7439" max="7440" width="9.5703125" style="94" bestFit="1" customWidth="1"/>
    <col min="7441" max="7441" width="6.7109375" style="94" customWidth="1"/>
    <col min="7442" max="7443" width="9.7109375" style="94" customWidth="1"/>
    <col min="7444" max="7444" width="20.7109375" style="94" customWidth="1"/>
    <col min="7445" max="7445" width="17.85546875" style="94" customWidth="1"/>
    <col min="7446" max="7446" width="23.5703125" style="94" customWidth="1"/>
    <col min="7447" max="7447" width="11" style="94" bestFit="1" customWidth="1"/>
    <col min="7448" max="7448" width="7" style="94" bestFit="1" customWidth="1"/>
    <col min="7449" max="7449" width="11" style="94" bestFit="1" customWidth="1"/>
    <col min="7450" max="7683" width="9.140625" style="94"/>
    <col min="7684" max="7684" width="4" style="94" bestFit="1" customWidth="1"/>
    <col min="7685" max="7685" width="37.28515625" style="94" customWidth="1"/>
    <col min="7686" max="7686" width="11.42578125" style="94" customWidth="1"/>
    <col min="7687" max="7687" width="5.85546875" style="94" bestFit="1" customWidth="1"/>
    <col min="7688" max="7688" width="5" style="94" bestFit="1" customWidth="1"/>
    <col min="7689" max="7689" width="8.5703125" style="94" bestFit="1" customWidth="1"/>
    <col min="7690" max="7690" width="9.5703125" style="94" bestFit="1" customWidth="1"/>
    <col min="7691" max="7691" width="5" style="94" bestFit="1" customWidth="1"/>
    <col min="7692" max="7692" width="8.5703125" style="94" bestFit="1" customWidth="1"/>
    <col min="7693" max="7693" width="9.5703125" style="94" bestFit="1" customWidth="1"/>
    <col min="7694" max="7694" width="6.7109375" style="94" customWidth="1"/>
    <col min="7695" max="7696" width="9.5703125" style="94" bestFit="1" customWidth="1"/>
    <col min="7697" max="7697" width="6.7109375" style="94" customWidth="1"/>
    <col min="7698" max="7699" width="9.7109375" style="94" customWidth="1"/>
    <col min="7700" max="7700" width="20.7109375" style="94" customWidth="1"/>
    <col min="7701" max="7701" width="17.85546875" style="94" customWidth="1"/>
    <col min="7702" max="7702" width="23.5703125" style="94" customWidth="1"/>
    <col min="7703" max="7703" width="11" style="94" bestFit="1" customWidth="1"/>
    <col min="7704" max="7704" width="7" style="94" bestFit="1" customWidth="1"/>
    <col min="7705" max="7705" width="11" style="94" bestFit="1" customWidth="1"/>
    <col min="7706" max="7939" width="9.140625" style="94"/>
    <col min="7940" max="7940" width="4" style="94" bestFit="1" customWidth="1"/>
    <col min="7941" max="7941" width="37.28515625" style="94" customWidth="1"/>
    <col min="7942" max="7942" width="11.42578125" style="94" customWidth="1"/>
    <col min="7943" max="7943" width="5.85546875" style="94" bestFit="1" customWidth="1"/>
    <col min="7944" max="7944" width="5" style="94" bestFit="1" customWidth="1"/>
    <col min="7945" max="7945" width="8.5703125" style="94" bestFit="1" customWidth="1"/>
    <col min="7946" max="7946" width="9.5703125" style="94" bestFit="1" customWidth="1"/>
    <col min="7947" max="7947" width="5" style="94" bestFit="1" customWidth="1"/>
    <col min="7948" max="7948" width="8.5703125" style="94" bestFit="1" customWidth="1"/>
    <col min="7949" max="7949" width="9.5703125" style="94" bestFit="1" customWidth="1"/>
    <col min="7950" max="7950" width="6.7109375" style="94" customWidth="1"/>
    <col min="7951" max="7952" width="9.5703125" style="94" bestFit="1" customWidth="1"/>
    <col min="7953" max="7953" width="6.7109375" style="94" customWidth="1"/>
    <col min="7954" max="7955" width="9.7109375" style="94" customWidth="1"/>
    <col min="7956" max="7956" width="20.7109375" style="94" customWidth="1"/>
    <col min="7957" max="7957" width="17.85546875" style="94" customWidth="1"/>
    <col min="7958" max="7958" width="23.5703125" style="94" customWidth="1"/>
    <col min="7959" max="7959" width="11" style="94" bestFit="1" customWidth="1"/>
    <col min="7960" max="7960" width="7" style="94" bestFit="1" customWidth="1"/>
    <col min="7961" max="7961" width="11" style="94" bestFit="1" customWidth="1"/>
    <col min="7962" max="8195" width="9.140625" style="94"/>
    <col min="8196" max="8196" width="4" style="94" bestFit="1" customWidth="1"/>
    <col min="8197" max="8197" width="37.28515625" style="94" customWidth="1"/>
    <col min="8198" max="8198" width="11.42578125" style="94" customWidth="1"/>
    <col min="8199" max="8199" width="5.85546875" style="94" bestFit="1" customWidth="1"/>
    <col min="8200" max="8200" width="5" style="94" bestFit="1" customWidth="1"/>
    <col min="8201" max="8201" width="8.5703125" style="94" bestFit="1" customWidth="1"/>
    <col min="8202" max="8202" width="9.5703125" style="94" bestFit="1" customWidth="1"/>
    <col min="8203" max="8203" width="5" style="94" bestFit="1" customWidth="1"/>
    <col min="8204" max="8204" width="8.5703125" style="94" bestFit="1" customWidth="1"/>
    <col min="8205" max="8205" width="9.5703125" style="94" bestFit="1" customWidth="1"/>
    <col min="8206" max="8206" width="6.7109375" style="94" customWidth="1"/>
    <col min="8207" max="8208" width="9.5703125" style="94" bestFit="1" customWidth="1"/>
    <col min="8209" max="8209" width="6.7109375" style="94" customWidth="1"/>
    <col min="8210" max="8211" width="9.7109375" style="94" customWidth="1"/>
    <col min="8212" max="8212" width="20.7109375" style="94" customWidth="1"/>
    <col min="8213" max="8213" width="17.85546875" style="94" customWidth="1"/>
    <col min="8214" max="8214" width="23.5703125" style="94" customWidth="1"/>
    <col min="8215" max="8215" width="11" style="94" bestFit="1" customWidth="1"/>
    <col min="8216" max="8216" width="7" style="94" bestFit="1" customWidth="1"/>
    <col min="8217" max="8217" width="11" style="94" bestFit="1" customWidth="1"/>
    <col min="8218" max="8451" width="9.140625" style="94"/>
    <col min="8452" max="8452" width="4" style="94" bestFit="1" customWidth="1"/>
    <col min="8453" max="8453" width="37.28515625" style="94" customWidth="1"/>
    <col min="8454" max="8454" width="11.42578125" style="94" customWidth="1"/>
    <col min="8455" max="8455" width="5.85546875" style="94" bestFit="1" customWidth="1"/>
    <col min="8456" max="8456" width="5" style="94" bestFit="1" customWidth="1"/>
    <col min="8457" max="8457" width="8.5703125" style="94" bestFit="1" customWidth="1"/>
    <col min="8458" max="8458" width="9.5703125" style="94" bestFit="1" customWidth="1"/>
    <col min="8459" max="8459" width="5" style="94" bestFit="1" customWidth="1"/>
    <col min="8460" max="8460" width="8.5703125" style="94" bestFit="1" customWidth="1"/>
    <col min="8461" max="8461" width="9.5703125" style="94" bestFit="1" customWidth="1"/>
    <col min="8462" max="8462" width="6.7109375" style="94" customWidth="1"/>
    <col min="8463" max="8464" width="9.5703125" style="94" bestFit="1" customWidth="1"/>
    <col min="8465" max="8465" width="6.7109375" style="94" customWidth="1"/>
    <col min="8466" max="8467" width="9.7109375" style="94" customWidth="1"/>
    <col min="8468" max="8468" width="20.7109375" style="94" customWidth="1"/>
    <col min="8469" max="8469" width="17.85546875" style="94" customWidth="1"/>
    <col min="8470" max="8470" width="23.5703125" style="94" customWidth="1"/>
    <col min="8471" max="8471" width="11" style="94" bestFit="1" customWidth="1"/>
    <col min="8472" max="8472" width="7" style="94" bestFit="1" customWidth="1"/>
    <col min="8473" max="8473" width="11" style="94" bestFit="1" customWidth="1"/>
    <col min="8474" max="8707" width="9.140625" style="94"/>
    <col min="8708" max="8708" width="4" style="94" bestFit="1" customWidth="1"/>
    <col min="8709" max="8709" width="37.28515625" style="94" customWidth="1"/>
    <col min="8710" max="8710" width="11.42578125" style="94" customWidth="1"/>
    <col min="8711" max="8711" width="5.85546875" style="94" bestFit="1" customWidth="1"/>
    <col min="8712" max="8712" width="5" style="94" bestFit="1" customWidth="1"/>
    <col min="8713" max="8713" width="8.5703125" style="94" bestFit="1" customWidth="1"/>
    <col min="8714" max="8714" width="9.5703125" style="94" bestFit="1" customWidth="1"/>
    <col min="8715" max="8715" width="5" style="94" bestFit="1" customWidth="1"/>
    <col min="8716" max="8716" width="8.5703125" style="94" bestFit="1" customWidth="1"/>
    <col min="8717" max="8717" width="9.5703125" style="94" bestFit="1" customWidth="1"/>
    <col min="8718" max="8718" width="6.7109375" style="94" customWidth="1"/>
    <col min="8719" max="8720" width="9.5703125" style="94" bestFit="1" customWidth="1"/>
    <col min="8721" max="8721" width="6.7109375" style="94" customWidth="1"/>
    <col min="8722" max="8723" width="9.7109375" style="94" customWidth="1"/>
    <col min="8724" max="8724" width="20.7109375" style="94" customWidth="1"/>
    <col min="8725" max="8725" width="17.85546875" style="94" customWidth="1"/>
    <col min="8726" max="8726" width="23.5703125" style="94" customWidth="1"/>
    <col min="8727" max="8727" width="11" style="94" bestFit="1" customWidth="1"/>
    <col min="8728" max="8728" width="7" style="94" bestFit="1" customWidth="1"/>
    <col min="8729" max="8729" width="11" style="94" bestFit="1" customWidth="1"/>
    <col min="8730" max="8963" width="9.140625" style="94"/>
    <col min="8964" max="8964" width="4" style="94" bestFit="1" customWidth="1"/>
    <col min="8965" max="8965" width="37.28515625" style="94" customWidth="1"/>
    <col min="8966" max="8966" width="11.42578125" style="94" customWidth="1"/>
    <col min="8967" max="8967" width="5.85546875" style="94" bestFit="1" customWidth="1"/>
    <col min="8968" max="8968" width="5" style="94" bestFit="1" customWidth="1"/>
    <col min="8969" max="8969" width="8.5703125" style="94" bestFit="1" customWidth="1"/>
    <col min="8970" max="8970" width="9.5703125" style="94" bestFit="1" customWidth="1"/>
    <col min="8971" max="8971" width="5" style="94" bestFit="1" customWidth="1"/>
    <col min="8972" max="8972" width="8.5703125" style="94" bestFit="1" customWidth="1"/>
    <col min="8973" max="8973" width="9.5703125" style="94" bestFit="1" customWidth="1"/>
    <col min="8974" max="8974" width="6.7109375" style="94" customWidth="1"/>
    <col min="8975" max="8976" width="9.5703125" style="94" bestFit="1" customWidth="1"/>
    <col min="8977" max="8977" width="6.7109375" style="94" customWidth="1"/>
    <col min="8978" max="8979" width="9.7109375" style="94" customWidth="1"/>
    <col min="8980" max="8980" width="20.7109375" style="94" customWidth="1"/>
    <col min="8981" max="8981" width="17.85546875" style="94" customWidth="1"/>
    <col min="8982" max="8982" width="23.5703125" style="94" customWidth="1"/>
    <col min="8983" max="8983" width="11" style="94" bestFit="1" customWidth="1"/>
    <col min="8984" max="8984" width="7" style="94" bestFit="1" customWidth="1"/>
    <col min="8985" max="8985" width="11" style="94" bestFit="1" customWidth="1"/>
    <col min="8986" max="9219" width="9.140625" style="94"/>
    <col min="9220" max="9220" width="4" style="94" bestFit="1" customWidth="1"/>
    <col min="9221" max="9221" width="37.28515625" style="94" customWidth="1"/>
    <col min="9222" max="9222" width="11.42578125" style="94" customWidth="1"/>
    <col min="9223" max="9223" width="5.85546875" style="94" bestFit="1" customWidth="1"/>
    <col min="9224" max="9224" width="5" style="94" bestFit="1" customWidth="1"/>
    <col min="9225" max="9225" width="8.5703125" style="94" bestFit="1" customWidth="1"/>
    <col min="9226" max="9226" width="9.5703125" style="94" bestFit="1" customWidth="1"/>
    <col min="9227" max="9227" width="5" style="94" bestFit="1" customWidth="1"/>
    <col min="9228" max="9228" width="8.5703125" style="94" bestFit="1" customWidth="1"/>
    <col min="9229" max="9229" width="9.5703125" style="94" bestFit="1" customWidth="1"/>
    <col min="9230" max="9230" width="6.7109375" style="94" customWidth="1"/>
    <col min="9231" max="9232" width="9.5703125" style="94" bestFit="1" customWidth="1"/>
    <col min="9233" max="9233" width="6.7109375" style="94" customWidth="1"/>
    <col min="9234" max="9235" width="9.7109375" style="94" customWidth="1"/>
    <col min="9236" max="9236" width="20.7109375" style="94" customWidth="1"/>
    <col min="9237" max="9237" width="17.85546875" style="94" customWidth="1"/>
    <col min="9238" max="9238" width="23.5703125" style="94" customWidth="1"/>
    <col min="9239" max="9239" width="11" style="94" bestFit="1" customWidth="1"/>
    <col min="9240" max="9240" width="7" style="94" bestFit="1" customWidth="1"/>
    <col min="9241" max="9241" width="11" style="94" bestFit="1" customWidth="1"/>
    <col min="9242" max="9475" width="9.140625" style="94"/>
    <col min="9476" max="9476" width="4" style="94" bestFit="1" customWidth="1"/>
    <col min="9477" max="9477" width="37.28515625" style="94" customWidth="1"/>
    <col min="9478" max="9478" width="11.42578125" style="94" customWidth="1"/>
    <col min="9479" max="9479" width="5.85546875" style="94" bestFit="1" customWidth="1"/>
    <col min="9480" max="9480" width="5" style="94" bestFit="1" customWidth="1"/>
    <col min="9481" max="9481" width="8.5703125" style="94" bestFit="1" customWidth="1"/>
    <col min="9482" max="9482" width="9.5703125" style="94" bestFit="1" customWidth="1"/>
    <col min="9483" max="9483" width="5" style="94" bestFit="1" customWidth="1"/>
    <col min="9484" max="9484" width="8.5703125" style="94" bestFit="1" customWidth="1"/>
    <col min="9485" max="9485" width="9.5703125" style="94" bestFit="1" customWidth="1"/>
    <col min="9486" max="9486" width="6.7109375" style="94" customWidth="1"/>
    <col min="9487" max="9488" width="9.5703125" style="94" bestFit="1" customWidth="1"/>
    <col min="9489" max="9489" width="6.7109375" style="94" customWidth="1"/>
    <col min="9490" max="9491" width="9.7109375" style="94" customWidth="1"/>
    <col min="9492" max="9492" width="20.7109375" style="94" customWidth="1"/>
    <col min="9493" max="9493" width="17.85546875" style="94" customWidth="1"/>
    <col min="9494" max="9494" width="23.5703125" style="94" customWidth="1"/>
    <col min="9495" max="9495" width="11" style="94" bestFit="1" customWidth="1"/>
    <col min="9496" max="9496" width="7" style="94" bestFit="1" customWidth="1"/>
    <col min="9497" max="9497" width="11" style="94" bestFit="1" customWidth="1"/>
    <col min="9498" max="9731" width="9.140625" style="94"/>
    <col min="9732" max="9732" width="4" style="94" bestFit="1" customWidth="1"/>
    <col min="9733" max="9733" width="37.28515625" style="94" customWidth="1"/>
    <col min="9734" max="9734" width="11.42578125" style="94" customWidth="1"/>
    <col min="9735" max="9735" width="5.85546875" style="94" bestFit="1" customWidth="1"/>
    <col min="9736" max="9736" width="5" style="94" bestFit="1" customWidth="1"/>
    <col min="9737" max="9737" width="8.5703125" style="94" bestFit="1" customWidth="1"/>
    <col min="9738" max="9738" width="9.5703125" style="94" bestFit="1" customWidth="1"/>
    <col min="9739" max="9739" width="5" style="94" bestFit="1" customWidth="1"/>
    <col min="9740" max="9740" width="8.5703125" style="94" bestFit="1" customWidth="1"/>
    <col min="9741" max="9741" width="9.5703125" style="94" bestFit="1" customWidth="1"/>
    <col min="9742" max="9742" width="6.7109375" style="94" customWidth="1"/>
    <col min="9743" max="9744" width="9.5703125" style="94" bestFit="1" customWidth="1"/>
    <col min="9745" max="9745" width="6.7109375" style="94" customWidth="1"/>
    <col min="9746" max="9747" width="9.7109375" style="94" customWidth="1"/>
    <col min="9748" max="9748" width="20.7109375" style="94" customWidth="1"/>
    <col min="9749" max="9749" width="17.85546875" style="94" customWidth="1"/>
    <col min="9750" max="9750" width="23.5703125" style="94" customWidth="1"/>
    <col min="9751" max="9751" width="11" style="94" bestFit="1" customWidth="1"/>
    <col min="9752" max="9752" width="7" style="94" bestFit="1" customWidth="1"/>
    <col min="9753" max="9753" width="11" style="94" bestFit="1" customWidth="1"/>
    <col min="9754" max="9987" width="9.140625" style="94"/>
    <col min="9988" max="9988" width="4" style="94" bestFit="1" customWidth="1"/>
    <col min="9989" max="9989" width="37.28515625" style="94" customWidth="1"/>
    <col min="9990" max="9990" width="11.42578125" style="94" customWidth="1"/>
    <col min="9991" max="9991" width="5.85546875" style="94" bestFit="1" customWidth="1"/>
    <col min="9992" max="9992" width="5" style="94" bestFit="1" customWidth="1"/>
    <col min="9993" max="9993" width="8.5703125" style="94" bestFit="1" customWidth="1"/>
    <col min="9994" max="9994" width="9.5703125" style="94" bestFit="1" customWidth="1"/>
    <col min="9995" max="9995" width="5" style="94" bestFit="1" customWidth="1"/>
    <col min="9996" max="9996" width="8.5703125" style="94" bestFit="1" customWidth="1"/>
    <col min="9997" max="9997" width="9.5703125" style="94" bestFit="1" customWidth="1"/>
    <col min="9998" max="9998" width="6.7109375" style="94" customWidth="1"/>
    <col min="9999" max="10000" width="9.5703125" style="94" bestFit="1" customWidth="1"/>
    <col min="10001" max="10001" width="6.7109375" style="94" customWidth="1"/>
    <col min="10002" max="10003" width="9.7109375" style="94" customWidth="1"/>
    <col min="10004" max="10004" width="20.7109375" style="94" customWidth="1"/>
    <col min="10005" max="10005" width="17.85546875" style="94" customWidth="1"/>
    <col min="10006" max="10006" width="23.5703125" style="94" customWidth="1"/>
    <col min="10007" max="10007" width="11" style="94" bestFit="1" customWidth="1"/>
    <col min="10008" max="10008" width="7" style="94" bestFit="1" customWidth="1"/>
    <col min="10009" max="10009" width="11" style="94" bestFit="1" customWidth="1"/>
    <col min="10010" max="10243" width="9.140625" style="94"/>
    <col min="10244" max="10244" width="4" style="94" bestFit="1" customWidth="1"/>
    <col min="10245" max="10245" width="37.28515625" style="94" customWidth="1"/>
    <col min="10246" max="10246" width="11.42578125" style="94" customWidth="1"/>
    <col min="10247" max="10247" width="5.85546875" style="94" bestFit="1" customWidth="1"/>
    <col min="10248" max="10248" width="5" style="94" bestFit="1" customWidth="1"/>
    <col min="10249" max="10249" width="8.5703125" style="94" bestFit="1" customWidth="1"/>
    <col min="10250" max="10250" width="9.5703125" style="94" bestFit="1" customWidth="1"/>
    <col min="10251" max="10251" width="5" style="94" bestFit="1" customWidth="1"/>
    <col min="10252" max="10252" width="8.5703125" style="94" bestFit="1" customWidth="1"/>
    <col min="10253" max="10253" width="9.5703125" style="94" bestFit="1" customWidth="1"/>
    <col min="10254" max="10254" width="6.7109375" style="94" customWidth="1"/>
    <col min="10255" max="10256" width="9.5703125" style="94" bestFit="1" customWidth="1"/>
    <col min="10257" max="10257" width="6.7109375" style="94" customWidth="1"/>
    <col min="10258" max="10259" width="9.7109375" style="94" customWidth="1"/>
    <col min="10260" max="10260" width="20.7109375" style="94" customWidth="1"/>
    <col min="10261" max="10261" width="17.85546875" style="94" customWidth="1"/>
    <col min="10262" max="10262" width="23.5703125" style="94" customWidth="1"/>
    <col min="10263" max="10263" width="11" style="94" bestFit="1" customWidth="1"/>
    <col min="10264" max="10264" width="7" style="94" bestFit="1" customWidth="1"/>
    <col min="10265" max="10265" width="11" style="94" bestFit="1" customWidth="1"/>
    <col min="10266" max="10499" width="9.140625" style="94"/>
    <col min="10500" max="10500" width="4" style="94" bestFit="1" customWidth="1"/>
    <col min="10501" max="10501" width="37.28515625" style="94" customWidth="1"/>
    <col min="10502" max="10502" width="11.42578125" style="94" customWidth="1"/>
    <col min="10503" max="10503" width="5.85546875" style="94" bestFit="1" customWidth="1"/>
    <col min="10504" max="10504" width="5" style="94" bestFit="1" customWidth="1"/>
    <col min="10505" max="10505" width="8.5703125" style="94" bestFit="1" customWidth="1"/>
    <col min="10506" max="10506" width="9.5703125" style="94" bestFit="1" customWidth="1"/>
    <col min="10507" max="10507" width="5" style="94" bestFit="1" customWidth="1"/>
    <col min="10508" max="10508" width="8.5703125" style="94" bestFit="1" customWidth="1"/>
    <col min="10509" max="10509" width="9.5703125" style="94" bestFit="1" customWidth="1"/>
    <col min="10510" max="10510" width="6.7109375" style="94" customWidth="1"/>
    <col min="10511" max="10512" width="9.5703125" style="94" bestFit="1" customWidth="1"/>
    <col min="10513" max="10513" width="6.7109375" style="94" customWidth="1"/>
    <col min="10514" max="10515" width="9.7109375" style="94" customWidth="1"/>
    <col min="10516" max="10516" width="20.7109375" style="94" customWidth="1"/>
    <col min="10517" max="10517" width="17.85546875" style="94" customWidth="1"/>
    <col min="10518" max="10518" width="23.5703125" style="94" customWidth="1"/>
    <col min="10519" max="10519" width="11" style="94" bestFit="1" customWidth="1"/>
    <col min="10520" max="10520" width="7" style="94" bestFit="1" customWidth="1"/>
    <col min="10521" max="10521" width="11" style="94" bestFit="1" customWidth="1"/>
    <col min="10522" max="10755" width="9.140625" style="94"/>
    <col min="10756" max="10756" width="4" style="94" bestFit="1" customWidth="1"/>
    <col min="10757" max="10757" width="37.28515625" style="94" customWidth="1"/>
    <col min="10758" max="10758" width="11.42578125" style="94" customWidth="1"/>
    <col min="10759" max="10759" width="5.85546875" style="94" bestFit="1" customWidth="1"/>
    <col min="10760" max="10760" width="5" style="94" bestFit="1" customWidth="1"/>
    <col min="10761" max="10761" width="8.5703125" style="94" bestFit="1" customWidth="1"/>
    <col min="10762" max="10762" width="9.5703125" style="94" bestFit="1" customWidth="1"/>
    <col min="10763" max="10763" width="5" style="94" bestFit="1" customWidth="1"/>
    <col min="10764" max="10764" width="8.5703125" style="94" bestFit="1" customWidth="1"/>
    <col min="10765" max="10765" width="9.5703125" style="94" bestFit="1" customWidth="1"/>
    <col min="10766" max="10766" width="6.7109375" style="94" customWidth="1"/>
    <col min="10767" max="10768" width="9.5703125" style="94" bestFit="1" customWidth="1"/>
    <col min="10769" max="10769" width="6.7109375" style="94" customWidth="1"/>
    <col min="10770" max="10771" width="9.7109375" style="94" customWidth="1"/>
    <col min="10772" max="10772" width="20.7109375" style="94" customWidth="1"/>
    <col min="10773" max="10773" width="17.85546875" style="94" customWidth="1"/>
    <col min="10774" max="10774" width="23.5703125" style="94" customWidth="1"/>
    <col min="10775" max="10775" width="11" style="94" bestFit="1" customWidth="1"/>
    <col min="10776" max="10776" width="7" style="94" bestFit="1" customWidth="1"/>
    <col min="10777" max="10777" width="11" style="94" bestFit="1" customWidth="1"/>
    <col min="10778" max="11011" width="9.140625" style="94"/>
    <col min="11012" max="11012" width="4" style="94" bestFit="1" customWidth="1"/>
    <col min="11013" max="11013" width="37.28515625" style="94" customWidth="1"/>
    <col min="11014" max="11014" width="11.42578125" style="94" customWidth="1"/>
    <col min="11015" max="11015" width="5.85546875" style="94" bestFit="1" customWidth="1"/>
    <col min="11016" max="11016" width="5" style="94" bestFit="1" customWidth="1"/>
    <col min="11017" max="11017" width="8.5703125" style="94" bestFit="1" customWidth="1"/>
    <col min="11018" max="11018" width="9.5703125" style="94" bestFit="1" customWidth="1"/>
    <col min="11019" max="11019" width="5" style="94" bestFit="1" customWidth="1"/>
    <col min="11020" max="11020" width="8.5703125" style="94" bestFit="1" customWidth="1"/>
    <col min="11021" max="11021" width="9.5703125" style="94" bestFit="1" customWidth="1"/>
    <col min="11022" max="11022" width="6.7109375" style="94" customWidth="1"/>
    <col min="11023" max="11024" width="9.5703125" style="94" bestFit="1" customWidth="1"/>
    <col min="11025" max="11025" width="6.7109375" style="94" customWidth="1"/>
    <col min="11026" max="11027" width="9.7109375" style="94" customWidth="1"/>
    <col min="11028" max="11028" width="20.7109375" style="94" customWidth="1"/>
    <col min="11029" max="11029" width="17.85546875" style="94" customWidth="1"/>
    <col min="11030" max="11030" width="23.5703125" style="94" customWidth="1"/>
    <col min="11031" max="11031" width="11" style="94" bestFit="1" customWidth="1"/>
    <col min="11032" max="11032" width="7" style="94" bestFit="1" customWidth="1"/>
    <col min="11033" max="11033" width="11" style="94" bestFit="1" customWidth="1"/>
    <col min="11034" max="11267" width="9.140625" style="94"/>
    <col min="11268" max="11268" width="4" style="94" bestFit="1" customWidth="1"/>
    <col min="11269" max="11269" width="37.28515625" style="94" customWidth="1"/>
    <col min="11270" max="11270" width="11.42578125" style="94" customWidth="1"/>
    <col min="11271" max="11271" width="5.85546875" style="94" bestFit="1" customWidth="1"/>
    <col min="11272" max="11272" width="5" style="94" bestFit="1" customWidth="1"/>
    <col min="11273" max="11273" width="8.5703125" style="94" bestFit="1" customWidth="1"/>
    <col min="11274" max="11274" width="9.5703125" style="94" bestFit="1" customWidth="1"/>
    <col min="11275" max="11275" width="5" style="94" bestFit="1" customWidth="1"/>
    <col min="11276" max="11276" width="8.5703125" style="94" bestFit="1" customWidth="1"/>
    <col min="11277" max="11277" width="9.5703125" style="94" bestFit="1" customWidth="1"/>
    <col min="11278" max="11278" width="6.7109375" style="94" customWidth="1"/>
    <col min="11279" max="11280" width="9.5703125" style="94" bestFit="1" customWidth="1"/>
    <col min="11281" max="11281" width="6.7109375" style="94" customWidth="1"/>
    <col min="11282" max="11283" width="9.7109375" style="94" customWidth="1"/>
    <col min="11284" max="11284" width="20.7109375" style="94" customWidth="1"/>
    <col min="11285" max="11285" width="17.85546875" style="94" customWidth="1"/>
    <col min="11286" max="11286" width="23.5703125" style="94" customWidth="1"/>
    <col min="11287" max="11287" width="11" style="94" bestFit="1" customWidth="1"/>
    <col min="11288" max="11288" width="7" style="94" bestFit="1" customWidth="1"/>
    <col min="11289" max="11289" width="11" style="94" bestFit="1" customWidth="1"/>
    <col min="11290" max="11523" width="9.140625" style="94"/>
    <col min="11524" max="11524" width="4" style="94" bestFit="1" customWidth="1"/>
    <col min="11525" max="11525" width="37.28515625" style="94" customWidth="1"/>
    <col min="11526" max="11526" width="11.42578125" style="94" customWidth="1"/>
    <col min="11527" max="11527" width="5.85546875" style="94" bestFit="1" customWidth="1"/>
    <col min="11528" max="11528" width="5" style="94" bestFit="1" customWidth="1"/>
    <col min="11529" max="11529" width="8.5703125" style="94" bestFit="1" customWidth="1"/>
    <col min="11530" max="11530" width="9.5703125" style="94" bestFit="1" customWidth="1"/>
    <col min="11531" max="11531" width="5" style="94" bestFit="1" customWidth="1"/>
    <col min="11532" max="11532" width="8.5703125" style="94" bestFit="1" customWidth="1"/>
    <col min="11533" max="11533" width="9.5703125" style="94" bestFit="1" customWidth="1"/>
    <col min="11534" max="11534" width="6.7109375" style="94" customWidth="1"/>
    <col min="11535" max="11536" width="9.5703125" style="94" bestFit="1" customWidth="1"/>
    <col min="11537" max="11537" width="6.7109375" style="94" customWidth="1"/>
    <col min="11538" max="11539" width="9.7109375" style="94" customWidth="1"/>
    <col min="11540" max="11540" width="20.7109375" style="94" customWidth="1"/>
    <col min="11541" max="11541" width="17.85546875" style="94" customWidth="1"/>
    <col min="11542" max="11542" width="23.5703125" style="94" customWidth="1"/>
    <col min="11543" max="11543" width="11" style="94" bestFit="1" customWidth="1"/>
    <col min="11544" max="11544" width="7" style="94" bestFit="1" customWidth="1"/>
    <col min="11545" max="11545" width="11" style="94" bestFit="1" customWidth="1"/>
    <col min="11546" max="11779" width="9.140625" style="94"/>
    <col min="11780" max="11780" width="4" style="94" bestFit="1" customWidth="1"/>
    <col min="11781" max="11781" width="37.28515625" style="94" customWidth="1"/>
    <col min="11782" max="11782" width="11.42578125" style="94" customWidth="1"/>
    <col min="11783" max="11783" width="5.85546875" style="94" bestFit="1" customWidth="1"/>
    <col min="11784" max="11784" width="5" style="94" bestFit="1" customWidth="1"/>
    <col min="11785" max="11785" width="8.5703125" style="94" bestFit="1" customWidth="1"/>
    <col min="11786" max="11786" width="9.5703125" style="94" bestFit="1" customWidth="1"/>
    <col min="11787" max="11787" width="5" style="94" bestFit="1" customWidth="1"/>
    <col min="11788" max="11788" width="8.5703125" style="94" bestFit="1" customWidth="1"/>
    <col min="11789" max="11789" width="9.5703125" style="94" bestFit="1" customWidth="1"/>
    <col min="11790" max="11790" width="6.7109375" style="94" customWidth="1"/>
    <col min="11791" max="11792" width="9.5703125" style="94" bestFit="1" customWidth="1"/>
    <col min="11793" max="11793" width="6.7109375" style="94" customWidth="1"/>
    <col min="11794" max="11795" width="9.7109375" style="94" customWidth="1"/>
    <col min="11796" max="11796" width="20.7109375" style="94" customWidth="1"/>
    <col min="11797" max="11797" width="17.85546875" style="94" customWidth="1"/>
    <col min="11798" max="11798" width="23.5703125" style="94" customWidth="1"/>
    <col min="11799" max="11799" width="11" style="94" bestFit="1" customWidth="1"/>
    <col min="11800" max="11800" width="7" style="94" bestFit="1" customWidth="1"/>
    <col min="11801" max="11801" width="11" style="94" bestFit="1" customWidth="1"/>
    <col min="11802" max="12035" width="9.140625" style="94"/>
    <col min="12036" max="12036" width="4" style="94" bestFit="1" customWidth="1"/>
    <col min="12037" max="12037" width="37.28515625" style="94" customWidth="1"/>
    <col min="12038" max="12038" width="11.42578125" style="94" customWidth="1"/>
    <col min="12039" max="12039" width="5.85546875" style="94" bestFit="1" customWidth="1"/>
    <col min="12040" max="12040" width="5" style="94" bestFit="1" customWidth="1"/>
    <col min="12041" max="12041" width="8.5703125" style="94" bestFit="1" customWidth="1"/>
    <col min="12042" max="12042" width="9.5703125" style="94" bestFit="1" customWidth="1"/>
    <col min="12043" max="12043" width="5" style="94" bestFit="1" customWidth="1"/>
    <col min="12044" max="12044" width="8.5703125" style="94" bestFit="1" customWidth="1"/>
    <col min="12045" max="12045" width="9.5703125" style="94" bestFit="1" customWidth="1"/>
    <col min="12046" max="12046" width="6.7109375" style="94" customWidth="1"/>
    <col min="12047" max="12048" width="9.5703125" style="94" bestFit="1" customWidth="1"/>
    <col min="12049" max="12049" width="6.7109375" style="94" customWidth="1"/>
    <col min="12050" max="12051" width="9.7109375" style="94" customWidth="1"/>
    <col min="12052" max="12052" width="20.7109375" style="94" customWidth="1"/>
    <col min="12053" max="12053" width="17.85546875" style="94" customWidth="1"/>
    <col min="12054" max="12054" width="23.5703125" style="94" customWidth="1"/>
    <col min="12055" max="12055" width="11" style="94" bestFit="1" customWidth="1"/>
    <col min="12056" max="12056" width="7" style="94" bestFit="1" customWidth="1"/>
    <col min="12057" max="12057" width="11" style="94" bestFit="1" customWidth="1"/>
    <col min="12058" max="12291" width="9.140625" style="94"/>
    <col min="12292" max="12292" width="4" style="94" bestFit="1" customWidth="1"/>
    <col min="12293" max="12293" width="37.28515625" style="94" customWidth="1"/>
    <col min="12294" max="12294" width="11.42578125" style="94" customWidth="1"/>
    <col min="12295" max="12295" width="5.85546875" style="94" bestFit="1" customWidth="1"/>
    <col min="12296" max="12296" width="5" style="94" bestFit="1" customWidth="1"/>
    <col min="12297" max="12297" width="8.5703125" style="94" bestFit="1" customWidth="1"/>
    <col min="12298" max="12298" width="9.5703125" style="94" bestFit="1" customWidth="1"/>
    <col min="12299" max="12299" width="5" style="94" bestFit="1" customWidth="1"/>
    <col min="12300" max="12300" width="8.5703125" style="94" bestFit="1" customWidth="1"/>
    <col min="12301" max="12301" width="9.5703125" style="94" bestFit="1" customWidth="1"/>
    <col min="12302" max="12302" width="6.7109375" style="94" customWidth="1"/>
    <col min="12303" max="12304" width="9.5703125" style="94" bestFit="1" customWidth="1"/>
    <col min="12305" max="12305" width="6.7109375" style="94" customWidth="1"/>
    <col min="12306" max="12307" width="9.7109375" style="94" customWidth="1"/>
    <col min="12308" max="12308" width="20.7109375" style="94" customWidth="1"/>
    <col min="12309" max="12309" width="17.85546875" style="94" customWidth="1"/>
    <col min="12310" max="12310" width="23.5703125" style="94" customWidth="1"/>
    <col min="12311" max="12311" width="11" style="94" bestFit="1" customWidth="1"/>
    <col min="12312" max="12312" width="7" style="94" bestFit="1" customWidth="1"/>
    <col min="12313" max="12313" width="11" style="94" bestFit="1" customWidth="1"/>
    <col min="12314" max="12547" width="9.140625" style="94"/>
    <col min="12548" max="12548" width="4" style="94" bestFit="1" customWidth="1"/>
    <col min="12549" max="12549" width="37.28515625" style="94" customWidth="1"/>
    <col min="12550" max="12550" width="11.42578125" style="94" customWidth="1"/>
    <col min="12551" max="12551" width="5.85546875" style="94" bestFit="1" customWidth="1"/>
    <col min="12552" max="12552" width="5" style="94" bestFit="1" customWidth="1"/>
    <col min="12553" max="12553" width="8.5703125" style="94" bestFit="1" customWidth="1"/>
    <col min="12554" max="12554" width="9.5703125" style="94" bestFit="1" customWidth="1"/>
    <col min="12555" max="12555" width="5" style="94" bestFit="1" customWidth="1"/>
    <col min="12556" max="12556" width="8.5703125" style="94" bestFit="1" customWidth="1"/>
    <col min="12557" max="12557" width="9.5703125" style="94" bestFit="1" customWidth="1"/>
    <col min="12558" max="12558" width="6.7109375" style="94" customWidth="1"/>
    <col min="12559" max="12560" width="9.5703125" style="94" bestFit="1" customWidth="1"/>
    <col min="12561" max="12561" width="6.7109375" style="94" customWidth="1"/>
    <col min="12562" max="12563" width="9.7109375" style="94" customWidth="1"/>
    <col min="12564" max="12564" width="20.7109375" style="94" customWidth="1"/>
    <col min="12565" max="12565" width="17.85546875" style="94" customWidth="1"/>
    <col min="12566" max="12566" width="23.5703125" style="94" customWidth="1"/>
    <col min="12567" max="12567" width="11" style="94" bestFit="1" customWidth="1"/>
    <col min="12568" max="12568" width="7" style="94" bestFit="1" customWidth="1"/>
    <col min="12569" max="12569" width="11" style="94" bestFit="1" customWidth="1"/>
    <col min="12570" max="12803" width="9.140625" style="94"/>
    <col min="12804" max="12804" width="4" style="94" bestFit="1" customWidth="1"/>
    <col min="12805" max="12805" width="37.28515625" style="94" customWidth="1"/>
    <col min="12806" max="12806" width="11.42578125" style="94" customWidth="1"/>
    <col min="12807" max="12807" width="5.85546875" style="94" bestFit="1" customWidth="1"/>
    <col min="12808" max="12808" width="5" style="94" bestFit="1" customWidth="1"/>
    <col min="12809" max="12809" width="8.5703125" style="94" bestFit="1" customWidth="1"/>
    <col min="12810" max="12810" width="9.5703125" style="94" bestFit="1" customWidth="1"/>
    <col min="12811" max="12811" width="5" style="94" bestFit="1" customWidth="1"/>
    <col min="12812" max="12812" width="8.5703125" style="94" bestFit="1" customWidth="1"/>
    <col min="12813" max="12813" width="9.5703125" style="94" bestFit="1" customWidth="1"/>
    <col min="12814" max="12814" width="6.7109375" style="94" customWidth="1"/>
    <col min="12815" max="12816" width="9.5703125" style="94" bestFit="1" customWidth="1"/>
    <col min="12817" max="12817" width="6.7109375" style="94" customWidth="1"/>
    <col min="12818" max="12819" width="9.7109375" style="94" customWidth="1"/>
    <col min="12820" max="12820" width="20.7109375" style="94" customWidth="1"/>
    <col min="12821" max="12821" width="17.85546875" style="94" customWidth="1"/>
    <col min="12822" max="12822" width="23.5703125" style="94" customWidth="1"/>
    <col min="12823" max="12823" width="11" style="94" bestFit="1" customWidth="1"/>
    <col min="12824" max="12824" width="7" style="94" bestFit="1" customWidth="1"/>
    <col min="12825" max="12825" width="11" style="94" bestFit="1" customWidth="1"/>
    <col min="12826" max="13059" width="9.140625" style="94"/>
    <col min="13060" max="13060" width="4" style="94" bestFit="1" customWidth="1"/>
    <col min="13061" max="13061" width="37.28515625" style="94" customWidth="1"/>
    <col min="13062" max="13062" width="11.42578125" style="94" customWidth="1"/>
    <col min="13063" max="13063" width="5.85546875" style="94" bestFit="1" customWidth="1"/>
    <col min="13064" max="13064" width="5" style="94" bestFit="1" customWidth="1"/>
    <col min="13065" max="13065" width="8.5703125" style="94" bestFit="1" customWidth="1"/>
    <col min="13066" max="13066" width="9.5703125" style="94" bestFit="1" customWidth="1"/>
    <col min="13067" max="13067" width="5" style="94" bestFit="1" customWidth="1"/>
    <col min="13068" max="13068" width="8.5703125" style="94" bestFit="1" customWidth="1"/>
    <col min="13069" max="13069" width="9.5703125" style="94" bestFit="1" customWidth="1"/>
    <col min="13070" max="13070" width="6.7109375" style="94" customWidth="1"/>
    <col min="13071" max="13072" width="9.5703125" style="94" bestFit="1" customWidth="1"/>
    <col min="13073" max="13073" width="6.7109375" style="94" customWidth="1"/>
    <col min="13074" max="13075" width="9.7109375" style="94" customWidth="1"/>
    <col min="13076" max="13076" width="20.7109375" style="94" customWidth="1"/>
    <col min="13077" max="13077" width="17.85546875" style="94" customWidth="1"/>
    <col min="13078" max="13078" width="23.5703125" style="94" customWidth="1"/>
    <col min="13079" max="13079" width="11" style="94" bestFit="1" customWidth="1"/>
    <col min="13080" max="13080" width="7" style="94" bestFit="1" customWidth="1"/>
    <col min="13081" max="13081" width="11" style="94" bestFit="1" customWidth="1"/>
    <col min="13082" max="13315" width="9.140625" style="94"/>
    <col min="13316" max="13316" width="4" style="94" bestFit="1" customWidth="1"/>
    <col min="13317" max="13317" width="37.28515625" style="94" customWidth="1"/>
    <col min="13318" max="13318" width="11.42578125" style="94" customWidth="1"/>
    <col min="13319" max="13319" width="5.85546875" style="94" bestFit="1" customWidth="1"/>
    <col min="13320" max="13320" width="5" style="94" bestFit="1" customWidth="1"/>
    <col min="13321" max="13321" width="8.5703125" style="94" bestFit="1" customWidth="1"/>
    <col min="13322" max="13322" width="9.5703125" style="94" bestFit="1" customWidth="1"/>
    <col min="13323" max="13323" width="5" style="94" bestFit="1" customWidth="1"/>
    <col min="13324" max="13324" width="8.5703125" style="94" bestFit="1" customWidth="1"/>
    <col min="13325" max="13325" width="9.5703125" style="94" bestFit="1" customWidth="1"/>
    <col min="13326" max="13326" width="6.7109375" style="94" customWidth="1"/>
    <col min="13327" max="13328" width="9.5703125" style="94" bestFit="1" customWidth="1"/>
    <col min="13329" max="13329" width="6.7109375" style="94" customWidth="1"/>
    <col min="13330" max="13331" width="9.7109375" style="94" customWidth="1"/>
    <col min="13332" max="13332" width="20.7109375" style="94" customWidth="1"/>
    <col min="13333" max="13333" width="17.85546875" style="94" customWidth="1"/>
    <col min="13334" max="13334" width="23.5703125" style="94" customWidth="1"/>
    <col min="13335" max="13335" width="11" style="94" bestFit="1" customWidth="1"/>
    <col min="13336" max="13336" width="7" style="94" bestFit="1" customWidth="1"/>
    <col min="13337" max="13337" width="11" style="94" bestFit="1" customWidth="1"/>
    <col min="13338" max="13571" width="9.140625" style="94"/>
    <col min="13572" max="13572" width="4" style="94" bestFit="1" customWidth="1"/>
    <col min="13573" max="13573" width="37.28515625" style="94" customWidth="1"/>
    <col min="13574" max="13574" width="11.42578125" style="94" customWidth="1"/>
    <col min="13575" max="13575" width="5.85546875" style="94" bestFit="1" customWidth="1"/>
    <col min="13576" max="13576" width="5" style="94" bestFit="1" customWidth="1"/>
    <col min="13577" max="13577" width="8.5703125" style="94" bestFit="1" customWidth="1"/>
    <col min="13578" max="13578" width="9.5703125" style="94" bestFit="1" customWidth="1"/>
    <col min="13579" max="13579" width="5" style="94" bestFit="1" customWidth="1"/>
    <col min="13580" max="13580" width="8.5703125" style="94" bestFit="1" customWidth="1"/>
    <col min="13581" max="13581" width="9.5703125" style="94" bestFit="1" customWidth="1"/>
    <col min="13582" max="13582" width="6.7109375" style="94" customWidth="1"/>
    <col min="13583" max="13584" width="9.5703125" style="94" bestFit="1" customWidth="1"/>
    <col min="13585" max="13585" width="6.7109375" style="94" customWidth="1"/>
    <col min="13586" max="13587" width="9.7109375" style="94" customWidth="1"/>
    <col min="13588" max="13588" width="20.7109375" style="94" customWidth="1"/>
    <col min="13589" max="13589" width="17.85546875" style="94" customWidth="1"/>
    <col min="13590" max="13590" width="23.5703125" style="94" customWidth="1"/>
    <col min="13591" max="13591" width="11" style="94" bestFit="1" customWidth="1"/>
    <col min="13592" max="13592" width="7" style="94" bestFit="1" customWidth="1"/>
    <col min="13593" max="13593" width="11" style="94" bestFit="1" customWidth="1"/>
    <col min="13594" max="13827" width="9.140625" style="94"/>
    <col min="13828" max="13828" width="4" style="94" bestFit="1" customWidth="1"/>
    <col min="13829" max="13829" width="37.28515625" style="94" customWidth="1"/>
    <col min="13830" max="13830" width="11.42578125" style="94" customWidth="1"/>
    <col min="13831" max="13831" width="5.85546875" style="94" bestFit="1" customWidth="1"/>
    <col min="13832" max="13832" width="5" style="94" bestFit="1" customWidth="1"/>
    <col min="13833" max="13833" width="8.5703125" style="94" bestFit="1" customWidth="1"/>
    <col min="13834" max="13834" width="9.5703125" style="94" bestFit="1" customWidth="1"/>
    <col min="13835" max="13835" width="5" style="94" bestFit="1" customWidth="1"/>
    <col min="13836" max="13836" width="8.5703125" style="94" bestFit="1" customWidth="1"/>
    <col min="13837" max="13837" width="9.5703125" style="94" bestFit="1" customWidth="1"/>
    <col min="13838" max="13838" width="6.7109375" style="94" customWidth="1"/>
    <col min="13839" max="13840" width="9.5703125" style="94" bestFit="1" customWidth="1"/>
    <col min="13841" max="13841" width="6.7109375" style="94" customWidth="1"/>
    <col min="13842" max="13843" width="9.7109375" style="94" customWidth="1"/>
    <col min="13844" max="13844" width="20.7109375" style="94" customWidth="1"/>
    <col min="13845" max="13845" width="17.85546875" style="94" customWidth="1"/>
    <col min="13846" max="13846" width="23.5703125" style="94" customWidth="1"/>
    <col min="13847" max="13847" width="11" style="94" bestFit="1" customWidth="1"/>
    <col min="13848" max="13848" width="7" style="94" bestFit="1" customWidth="1"/>
    <col min="13849" max="13849" width="11" style="94" bestFit="1" customWidth="1"/>
    <col min="13850" max="14083" width="9.140625" style="94"/>
    <col min="14084" max="14084" width="4" style="94" bestFit="1" customWidth="1"/>
    <col min="14085" max="14085" width="37.28515625" style="94" customWidth="1"/>
    <col min="14086" max="14086" width="11.42578125" style="94" customWidth="1"/>
    <col min="14087" max="14087" width="5.85546875" style="94" bestFit="1" customWidth="1"/>
    <col min="14088" max="14088" width="5" style="94" bestFit="1" customWidth="1"/>
    <col min="14089" max="14089" width="8.5703125" style="94" bestFit="1" customWidth="1"/>
    <col min="14090" max="14090" width="9.5703125" style="94" bestFit="1" customWidth="1"/>
    <col min="14091" max="14091" width="5" style="94" bestFit="1" customWidth="1"/>
    <col min="14092" max="14092" width="8.5703125" style="94" bestFit="1" customWidth="1"/>
    <col min="14093" max="14093" width="9.5703125" style="94" bestFit="1" customWidth="1"/>
    <col min="14094" max="14094" width="6.7109375" style="94" customWidth="1"/>
    <col min="14095" max="14096" width="9.5703125" style="94" bestFit="1" customWidth="1"/>
    <col min="14097" max="14097" width="6.7109375" style="94" customWidth="1"/>
    <col min="14098" max="14099" width="9.7109375" style="94" customWidth="1"/>
    <col min="14100" max="14100" width="20.7109375" style="94" customWidth="1"/>
    <col min="14101" max="14101" width="17.85546875" style="94" customWidth="1"/>
    <col min="14102" max="14102" width="23.5703125" style="94" customWidth="1"/>
    <col min="14103" max="14103" width="11" style="94" bestFit="1" customWidth="1"/>
    <col min="14104" max="14104" width="7" style="94" bestFit="1" customWidth="1"/>
    <col min="14105" max="14105" width="11" style="94" bestFit="1" customWidth="1"/>
    <col min="14106" max="14339" width="9.140625" style="94"/>
    <col min="14340" max="14340" width="4" style="94" bestFit="1" customWidth="1"/>
    <col min="14341" max="14341" width="37.28515625" style="94" customWidth="1"/>
    <col min="14342" max="14342" width="11.42578125" style="94" customWidth="1"/>
    <col min="14343" max="14343" width="5.85546875" style="94" bestFit="1" customWidth="1"/>
    <col min="14344" max="14344" width="5" style="94" bestFit="1" customWidth="1"/>
    <col min="14345" max="14345" width="8.5703125" style="94" bestFit="1" customWidth="1"/>
    <col min="14346" max="14346" width="9.5703125" style="94" bestFit="1" customWidth="1"/>
    <col min="14347" max="14347" width="5" style="94" bestFit="1" customWidth="1"/>
    <col min="14348" max="14348" width="8.5703125" style="94" bestFit="1" customWidth="1"/>
    <col min="14349" max="14349" width="9.5703125" style="94" bestFit="1" customWidth="1"/>
    <col min="14350" max="14350" width="6.7109375" style="94" customWidth="1"/>
    <col min="14351" max="14352" width="9.5703125" style="94" bestFit="1" customWidth="1"/>
    <col min="14353" max="14353" width="6.7109375" style="94" customWidth="1"/>
    <col min="14354" max="14355" width="9.7109375" style="94" customWidth="1"/>
    <col min="14356" max="14356" width="20.7109375" style="94" customWidth="1"/>
    <col min="14357" max="14357" width="17.85546875" style="94" customWidth="1"/>
    <col min="14358" max="14358" width="23.5703125" style="94" customWidth="1"/>
    <col min="14359" max="14359" width="11" style="94" bestFit="1" customWidth="1"/>
    <col min="14360" max="14360" width="7" style="94" bestFit="1" customWidth="1"/>
    <col min="14361" max="14361" width="11" style="94" bestFit="1" customWidth="1"/>
    <col min="14362" max="14595" width="9.140625" style="94"/>
    <col min="14596" max="14596" width="4" style="94" bestFit="1" customWidth="1"/>
    <col min="14597" max="14597" width="37.28515625" style="94" customWidth="1"/>
    <col min="14598" max="14598" width="11.42578125" style="94" customWidth="1"/>
    <col min="14599" max="14599" width="5.85546875" style="94" bestFit="1" customWidth="1"/>
    <col min="14600" max="14600" width="5" style="94" bestFit="1" customWidth="1"/>
    <col min="14601" max="14601" width="8.5703125" style="94" bestFit="1" customWidth="1"/>
    <col min="14602" max="14602" width="9.5703125" style="94" bestFit="1" customWidth="1"/>
    <col min="14603" max="14603" width="5" style="94" bestFit="1" customWidth="1"/>
    <col min="14604" max="14604" width="8.5703125" style="94" bestFit="1" customWidth="1"/>
    <col min="14605" max="14605" width="9.5703125" style="94" bestFit="1" customWidth="1"/>
    <col min="14606" max="14606" width="6.7109375" style="94" customWidth="1"/>
    <col min="14607" max="14608" width="9.5703125" style="94" bestFit="1" customWidth="1"/>
    <col min="14609" max="14609" width="6.7109375" style="94" customWidth="1"/>
    <col min="14610" max="14611" width="9.7109375" style="94" customWidth="1"/>
    <col min="14612" max="14612" width="20.7109375" style="94" customWidth="1"/>
    <col min="14613" max="14613" width="17.85546875" style="94" customWidth="1"/>
    <col min="14614" max="14614" width="23.5703125" style="94" customWidth="1"/>
    <col min="14615" max="14615" width="11" style="94" bestFit="1" customWidth="1"/>
    <col min="14616" max="14616" width="7" style="94" bestFit="1" customWidth="1"/>
    <col min="14617" max="14617" width="11" style="94" bestFit="1" customWidth="1"/>
    <col min="14618" max="14851" width="9.140625" style="94"/>
    <col min="14852" max="14852" width="4" style="94" bestFit="1" customWidth="1"/>
    <col min="14853" max="14853" width="37.28515625" style="94" customWidth="1"/>
    <col min="14854" max="14854" width="11.42578125" style="94" customWidth="1"/>
    <col min="14855" max="14855" width="5.85546875" style="94" bestFit="1" customWidth="1"/>
    <col min="14856" max="14856" width="5" style="94" bestFit="1" customWidth="1"/>
    <col min="14857" max="14857" width="8.5703125" style="94" bestFit="1" customWidth="1"/>
    <col min="14858" max="14858" width="9.5703125" style="94" bestFit="1" customWidth="1"/>
    <col min="14859" max="14859" width="5" style="94" bestFit="1" customWidth="1"/>
    <col min="14860" max="14860" width="8.5703125" style="94" bestFit="1" customWidth="1"/>
    <col min="14861" max="14861" width="9.5703125" style="94" bestFit="1" customWidth="1"/>
    <col min="14862" max="14862" width="6.7109375" style="94" customWidth="1"/>
    <col min="14863" max="14864" width="9.5703125" style="94" bestFit="1" customWidth="1"/>
    <col min="14865" max="14865" width="6.7109375" style="94" customWidth="1"/>
    <col min="14866" max="14867" width="9.7109375" style="94" customWidth="1"/>
    <col min="14868" max="14868" width="20.7109375" style="94" customWidth="1"/>
    <col min="14869" max="14869" width="17.85546875" style="94" customWidth="1"/>
    <col min="14870" max="14870" width="23.5703125" style="94" customWidth="1"/>
    <col min="14871" max="14871" width="11" style="94" bestFit="1" customWidth="1"/>
    <col min="14872" max="14872" width="7" style="94" bestFit="1" customWidth="1"/>
    <col min="14873" max="14873" width="11" style="94" bestFit="1" customWidth="1"/>
    <col min="14874" max="15107" width="9.140625" style="94"/>
    <col min="15108" max="15108" width="4" style="94" bestFit="1" customWidth="1"/>
    <col min="15109" max="15109" width="37.28515625" style="94" customWidth="1"/>
    <col min="15110" max="15110" width="11.42578125" style="94" customWidth="1"/>
    <col min="15111" max="15111" width="5.85546875" style="94" bestFit="1" customWidth="1"/>
    <col min="15112" max="15112" width="5" style="94" bestFit="1" customWidth="1"/>
    <col min="15113" max="15113" width="8.5703125" style="94" bestFit="1" customWidth="1"/>
    <col min="15114" max="15114" width="9.5703125" style="94" bestFit="1" customWidth="1"/>
    <col min="15115" max="15115" width="5" style="94" bestFit="1" customWidth="1"/>
    <col min="15116" max="15116" width="8.5703125" style="94" bestFit="1" customWidth="1"/>
    <col min="15117" max="15117" width="9.5703125" style="94" bestFit="1" customWidth="1"/>
    <col min="15118" max="15118" width="6.7109375" style="94" customWidth="1"/>
    <col min="15119" max="15120" width="9.5703125" style="94" bestFit="1" customWidth="1"/>
    <col min="15121" max="15121" width="6.7109375" style="94" customWidth="1"/>
    <col min="15122" max="15123" width="9.7109375" style="94" customWidth="1"/>
    <col min="15124" max="15124" width="20.7109375" style="94" customWidth="1"/>
    <col min="15125" max="15125" width="17.85546875" style="94" customWidth="1"/>
    <col min="15126" max="15126" width="23.5703125" style="94" customWidth="1"/>
    <col min="15127" max="15127" width="11" style="94" bestFit="1" customWidth="1"/>
    <col min="15128" max="15128" width="7" style="94" bestFit="1" customWidth="1"/>
    <col min="15129" max="15129" width="11" style="94" bestFit="1" customWidth="1"/>
    <col min="15130" max="15363" width="9.140625" style="94"/>
    <col min="15364" max="15364" width="4" style="94" bestFit="1" customWidth="1"/>
    <col min="15365" max="15365" width="37.28515625" style="94" customWidth="1"/>
    <col min="15366" max="15366" width="11.42578125" style="94" customWidth="1"/>
    <col min="15367" max="15367" width="5.85546875" style="94" bestFit="1" customWidth="1"/>
    <col min="15368" max="15368" width="5" style="94" bestFit="1" customWidth="1"/>
    <col min="15369" max="15369" width="8.5703125" style="94" bestFit="1" customWidth="1"/>
    <col min="15370" max="15370" width="9.5703125" style="94" bestFit="1" customWidth="1"/>
    <col min="15371" max="15371" width="5" style="94" bestFit="1" customWidth="1"/>
    <col min="15372" max="15372" width="8.5703125" style="94" bestFit="1" customWidth="1"/>
    <col min="15373" max="15373" width="9.5703125" style="94" bestFit="1" customWidth="1"/>
    <col min="15374" max="15374" width="6.7109375" style="94" customWidth="1"/>
    <col min="15375" max="15376" width="9.5703125" style="94" bestFit="1" customWidth="1"/>
    <col min="15377" max="15377" width="6.7109375" style="94" customWidth="1"/>
    <col min="15378" max="15379" width="9.7109375" style="94" customWidth="1"/>
    <col min="15380" max="15380" width="20.7109375" style="94" customWidth="1"/>
    <col min="15381" max="15381" width="17.85546875" style="94" customWidth="1"/>
    <col min="15382" max="15382" width="23.5703125" style="94" customWidth="1"/>
    <col min="15383" max="15383" width="11" style="94" bestFit="1" customWidth="1"/>
    <col min="15384" max="15384" width="7" style="94" bestFit="1" customWidth="1"/>
    <col min="15385" max="15385" width="11" style="94" bestFit="1" customWidth="1"/>
    <col min="15386" max="15619" width="9.140625" style="94"/>
    <col min="15620" max="15620" width="4" style="94" bestFit="1" customWidth="1"/>
    <col min="15621" max="15621" width="37.28515625" style="94" customWidth="1"/>
    <col min="15622" max="15622" width="11.42578125" style="94" customWidth="1"/>
    <col min="15623" max="15623" width="5.85546875" style="94" bestFit="1" customWidth="1"/>
    <col min="15624" max="15624" width="5" style="94" bestFit="1" customWidth="1"/>
    <col min="15625" max="15625" width="8.5703125" style="94" bestFit="1" customWidth="1"/>
    <col min="15626" max="15626" width="9.5703125" style="94" bestFit="1" customWidth="1"/>
    <col min="15627" max="15627" width="5" style="94" bestFit="1" customWidth="1"/>
    <col min="15628" max="15628" width="8.5703125" style="94" bestFit="1" customWidth="1"/>
    <col min="15629" max="15629" width="9.5703125" style="94" bestFit="1" customWidth="1"/>
    <col min="15630" max="15630" width="6.7109375" style="94" customWidth="1"/>
    <col min="15631" max="15632" width="9.5703125" style="94" bestFit="1" customWidth="1"/>
    <col min="15633" max="15633" width="6.7109375" style="94" customWidth="1"/>
    <col min="15634" max="15635" width="9.7109375" style="94" customWidth="1"/>
    <col min="15636" max="15636" width="20.7109375" style="94" customWidth="1"/>
    <col min="15637" max="15637" width="17.85546875" style="94" customWidth="1"/>
    <col min="15638" max="15638" width="23.5703125" style="94" customWidth="1"/>
    <col min="15639" max="15639" width="11" style="94" bestFit="1" customWidth="1"/>
    <col min="15640" max="15640" width="7" style="94" bestFit="1" customWidth="1"/>
    <col min="15641" max="15641" width="11" style="94" bestFit="1" customWidth="1"/>
    <col min="15642" max="15875" width="9.140625" style="94"/>
    <col min="15876" max="15876" width="4" style="94" bestFit="1" customWidth="1"/>
    <col min="15877" max="15877" width="37.28515625" style="94" customWidth="1"/>
    <col min="15878" max="15878" width="11.42578125" style="94" customWidth="1"/>
    <col min="15879" max="15879" width="5.85546875" style="94" bestFit="1" customWidth="1"/>
    <col min="15880" max="15880" width="5" style="94" bestFit="1" customWidth="1"/>
    <col min="15881" max="15881" width="8.5703125" style="94" bestFit="1" customWidth="1"/>
    <col min="15882" max="15882" width="9.5703125" style="94" bestFit="1" customWidth="1"/>
    <col min="15883" max="15883" width="5" style="94" bestFit="1" customWidth="1"/>
    <col min="15884" max="15884" width="8.5703125" style="94" bestFit="1" customWidth="1"/>
    <col min="15885" max="15885" width="9.5703125" style="94" bestFit="1" customWidth="1"/>
    <col min="15886" max="15886" width="6.7109375" style="94" customWidth="1"/>
    <col min="15887" max="15888" width="9.5703125" style="94" bestFit="1" customWidth="1"/>
    <col min="15889" max="15889" width="6.7109375" style="94" customWidth="1"/>
    <col min="15890" max="15891" width="9.7109375" style="94" customWidth="1"/>
    <col min="15892" max="15892" width="20.7109375" style="94" customWidth="1"/>
    <col min="15893" max="15893" width="17.85546875" style="94" customWidth="1"/>
    <col min="15894" max="15894" width="23.5703125" style="94" customWidth="1"/>
    <col min="15895" max="15895" width="11" style="94" bestFit="1" customWidth="1"/>
    <col min="15896" max="15896" width="7" style="94" bestFit="1" customWidth="1"/>
    <col min="15897" max="15897" width="11" style="94" bestFit="1" customWidth="1"/>
    <col min="15898" max="16131" width="9.140625" style="94"/>
    <col min="16132" max="16132" width="4" style="94" bestFit="1" customWidth="1"/>
    <col min="16133" max="16133" width="37.28515625" style="94" customWidth="1"/>
    <col min="16134" max="16134" width="11.42578125" style="94" customWidth="1"/>
    <col min="16135" max="16135" width="5.85546875" style="94" bestFit="1" customWidth="1"/>
    <col min="16136" max="16136" width="5" style="94" bestFit="1" customWidth="1"/>
    <col min="16137" max="16137" width="8.5703125" style="94" bestFit="1" customWidth="1"/>
    <col min="16138" max="16138" width="9.5703125" style="94" bestFit="1" customWidth="1"/>
    <col min="16139" max="16139" width="5" style="94" bestFit="1" customWidth="1"/>
    <col min="16140" max="16140" width="8.5703125" style="94" bestFit="1" customWidth="1"/>
    <col min="16141" max="16141" width="9.5703125" style="94" bestFit="1" customWidth="1"/>
    <col min="16142" max="16142" width="6.7109375" style="94" customWidth="1"/>
    <col min="16143" max="16144" width="9.5703125" style="94" bestFit="1" customWidth="1"/>
    <col min="16145" max="16145" width="6.7109375" style="94" customWidth="1"/>
    <col min="16146" max="16147" width="9.7109375" style="94" customWidth="1"/>
    <col min="16148" max="16148" width="20.7109375" style="94" customWidth="1"/>
    <col min="16149" max="16149" width="17.85546875" style="94" customWidth="1"/>
    <col min="16150" max="16150" width="23.5703125" style="94" customWidth="1"/>
    <col min="16151" max="16151" width="11" style="94" bestFit="1" customWidth="1"/>
    <col min="16152" max="16152" width="7" style="94" bestFit="1" customWidth="1"/>
    <col min="16153" max="16153" width="11" style="94" bestFit="1" customWidth="1"/>
    <col min="16154" max="16384" width="9.140625" style="94"/>
  </cols>
  <sheetData>
    <row r="1" spans="1:23" ht="8.25" customHeight="1" x14ac:dyDescent="0.2">
      <c r="A1" s="204"/>
      <c r="B1" s="11"/>
      <c r="C1" s="204"/>
      <c r="D1" s="204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3" ht="21.75" customHeight="1" x14ac:dyDescent="0.25">
      <c r="A2" s="205"/>
      <c r="B2" s="206"/>
      <c r="C2" s="207"/>
      <c r="D2" s="205"/>
      <c r="E2" s="208" t="s">
        <v>96</v>
      </c>
      <c r="F2" s="208"/>
      <c r="G2" s="208"/>
      <c r="H2" s="208"/>
      <c r="I2" s="208"/>
      <c r="J2" s="208"/>
      <c r="K2" s="206"/>
      <c r="L2" s="206"/>
      <c r="M2" s="206"/>
      <c r="N2" s="206"/>
      <c r="O2" s="206"/>
      <c r="P2" s="206"/>
      <c r="Q2" s="206"/>
      <c r="R2" s="206"/>
      <c r="S2" s="206"/>
    </row>
    <row r="3" spans="1:23" ht="13.5" customHeight="1" x14ac:dyDescent="0.2">
      <c r="A3" s="209"/>
      <c r="B3" s="210"/>
      <c r="C3" s="211"/>
      <c r="D3" s="205"/>
      <c r="E3" s="209"/>
      <c r="F3" s="205"/>
      <c r="G3" s="205"/>
      <c r="H3" s="209"/>
      <c r="I3" s="205"/>
      <c r="J3" s="205"/>
      <c r="K3" s="209"/>
      <c r="L3" s="205"/>
      <c r="M3" s="205"/>
      <c r="N3" s="209"/>
      <c r="O3" s="212"/>
      <c r="P3" s="213" t="s">
        <v>3</v>
      </c>
      <c r="Q3" s="213"/>
      <c r="R3" s="213"/>
      <c r="S3" s="213"/>
    </row>
    <row r="4" spans="1:23" ht="34.5" customHeight="1" x14ac:dyDescent="0.2">
      <c r="A4" s="205"/>
      <c r="B4" s="138" t="s">
        <v>97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214"/>
      <c r="O4" s="214"/>
      <c r="P4" s="214"/>
      <c r="Q4" s="214"/>
      <c r="R4" s="214"/>
      <c r="S4" s="214"/>
      <c r="T4" s="11"/>
    </row>
    <row r="5" spans="1:23" ht="18" customHeight="1" x14ac:dyDescent="0.2">
      <c r="A5" s="215" t="s">
        <v>4</v>
      </c>
      <c r="B5" s="215" t="s">
        <v>5</v>
      </c>
      <c r="C5" s="216" t="s">
        <v>6</v>
      </c>
      <c r="D5" s="29" t="s">
        <v>7</v>
      </c>
      <c r="E5" s="29" t="s">
        <v>98</v>
      </c>
      <c r="F5" s="29"/>
      <c r="G5" s="29"/>
      <c r="H5" s="29" t="s">
        <v>99</v>
      </c>
      <c r="I5" s="29"/>
      <c r="J5" s="29"/>
      <c r="K5" s="29" t="s">
        <v>100</v>
      </c>
      <c r="L5" s="29"/>
      <c r="M5" s="29"/>
      <c r="N5" s="217" t="s">
        <v>101</v>
      </c>
      <c r="O5" s="218"/>
      <c r="P5" s="219"/>
      <c r="Q5" s="217" t="s">
        <v>102</v>
      </c>
      <c r="R5" s="218"/>
      <c r="S5" s="219"/>
    </row>
    <row r="6" spans="1:23" x14ac:dyDescent="0.2">
      <c r="A6" s="215"/>
      <c r="B6" s="215"/>
      <c r="C6" s="216"/>
      <c r="D6" s="29"/>
      <c r="E6" s="32" t="s">
        <v>103</v>
      </c>
      <c r="F6" s="32" t="s">
        <v>11</v>
      </c>
      <c r="G6" s="32" t="s">
        <v>104</v>
      </c>
      <c r="H6" s="32" t="s">
        <v>103</v>
      </c>
      <c r="I6" s="32" t="s">
        <v>105</v>
      </c>
      <c r="J6" s="32" t="s">
        <v>104</v>
      </c>
      <c r="K6" s="32" t="s">
        <v>103</v>
      </c>
      <c r="L6" s="32" t="s">
        <v>11</v>
      </c>
      <c r="M6" s="32" t="s">
        <v>104</v>
      </c>
      <c r="N6" s="32" t="s">
        <v>103</v>
      </c>
      <c r="O6" s="32" t="s">
        <v>11</v>
      </c>
      <c r="P6" s="32" t="s">
        <v>104</v>
      </c>
      <c r="Q6" s="32" t="s">
        <v>103</v>
      </c>
      <c r="R6" s="32" t="s">
        <v>11</v>
      </c>
      <c r="S6" s="32" t="s">
        <v>104</v>
      </c>
    </row>
    <row r="7" spans="1:23" ht="14.1" customHeight="1" x14ac:dyDescent="0.2">
      <c r="A7" s="220">
        <v>1</v>
      </c>
      <c r="B7" s="221">
        <v>2</v>
      </c>
      <c r="C7" s="220">
        <v>3</v>
      </c>
      <c r="D7" s="220">
        <v>4</v>
      </c>
      <c r="E7" s="220">
        <v>5</v>
      </c>
      <c r="F7" s="220">
        <v>6</v>
      </c>
      <c r="G7" s="220">
        <v>7</v>
      </c>
      <c r="H7" s="220">
        <v>8</v>
      </c>
      <c r="I7" s="220">
        <v>9</v>
      </c>
      <c r="J7" s="220">
        <v>10</v>
      </c>
      <c r="K7" s="220">
        <v>11</v>
      </c>
      <c r="L7" s="220">
        <v>12</v>
      </c>
      <c r="M7" s="220">
        <v>13</v>
      </c>
      <c r="N7" s="220">
        <v>14</v>
      </c>
      <c r="O7" s="32">
        <v>15</v>
      </c>
      <c r="P7" s="32">
        <v>16</v>
      </c>
      <c r="Q7" s="220">
        <v>14</v>
      </c>
      <c r="R7" s="32">
        <v>15</v>
      </c>
      <c r="S7" s="32">
        <v>16</v>
      </c>
    </row>
    <row r="8" spans="1:23" ht="14.25" customHeight="1" x14ac:dyDescent="0.2">
      <c r="A8" s="222">
        <v>1</v>
      </c>
      <c r="B8" s="47" t="s">
        <v>106</v>
      </c>
      <c r="C8" s="223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5" t="s">
        <v>107</v>
      </c>
      <c r="Q8" s="224"/>
      <c r="R8" s="224"/>
      <c r="S8" s="225" t="s">
        <v>107</v>
      </c>
    </row>
    <row r="9" spans="1:23" ht="16.5" customHeight="1" x14ac:dyDescent="0.2">
      <c r="A9" s="226"/>
      <c r="B9" s="227" t="s">
        <v>108</v>
      </c>
      <c r="C9" s="228">
        <v>7132210018</v>
      </c>
      <c r="D9" s="48" t="s">
        <v>35</v>
      </c>
      <c r="E9" s="48">
        <v>1</v>
      </c>
      <c r="F9" s="44">
        <v>57762.22</v>
      </c>
      <c r="G9" s="61">
        <f>F9*E9</f>
        <v>57762.22</v>
      </c>
      <c r="H9" s="48"/>
      <c r="I9" s="61"/>
      <c r="J9" s="61"/>
      <c r="K9" s="48"/>
      <c r="L9" s="61"/>
      <c r="M9" s="61"/>
      <c r="N9" s="48"/>
      <c r="O9" s="229"/>
      <c r="P9" s="229"/>
      <c r="Q9" s="48"/>
      <c r="R9" s="229"/>
      <c r="S9" s="229"/>
      <c r="T9" s="230"/>
    </row>
    <row r="10" spans="1:23" ht="16.5" customHeight="1" x14ac:dyDescent="0.2">
      <c r="A10" s="226"/>
      <c r="B10" s="47" t="s">
        <v>109</v>
      </c>
      <c r="C10" s="228">
        <v>7132210019</v>
      </c>
      <c r="D10" s="48" t="s">
        <v>35</v>
      </c>
      <c r="E10" s="48"/>
      <c r="F10" s="61"/>
      <c r="G10" s="61"/>
      <c r="H10" s="48">
        <v>1</v>
      </c>
      <c r="I10" s="44">
        <v>100904.89</v>
      </c>
      <c r="J10" s="61">
        <f>I10*H10</f>
        <v>100904.89</v>
      </c>
      <c r="K10" s="48"/>
      <c r="L10" s="61"/>
      <c r="M10" s="61"/>
      <c r="N10" s="48"/>
      <c r="O10" s="229"/>
      <c r="P10" s="229"/>
      <c r="Q10" s="48"/>
      <c r="R10" s="229"/>
      <c r="S10" s="229"/>
      <c r="T10" s="230"/>
      <c r="U10" s="58"/>
      <c r="V10" s="58"/>
      <c r="W10" s="58"/>
    </row>
    <row r="11" spans="1:23" ht="16.5" customHeight="1" x14ac:dyDescent="0.2">
      <c r="A11" s="226"/>
      <c r="B11" s="47" t="s">
        <v>110</v>
      </c>
      <c r="C11" s="228">
        <v>7132210020</v>
      </c>
      <c r="D11" s="48" t="s">
        <v>35</v>
      </c>
      <c r="E11" s="48"/>
      <c r="F11" s="61"/>
      <c r="G11" s="61"/>
      <c r="H11" s="48"/>
      <c r="I11" s="61"/>
      <c r="J11" s="61"/>
      <c r="K11" s="48">
        <v>1</v>
      </c>
      <c r="L11" s="44">
        <v>131034.24000000001</v>
      </c>
      <c r="M11" s="61">
        <f>L11*K11</f>
        <v>131034.24000000001</v>
      </c>
      <c r="N11" s="48"/>
      <c r="O11" s="229"/>
      <c r="P11" s="229"/>
      <c r="Q11" s="48"/>
      <c r="R11" s="229"/>
      <c r="S11" s="229"/>
      <c r="T11" s="230"/>
    </row>
    <row r="12" spans="1:23" ht="13.5" customHeight="1" x14ac:dyDescent="0.2">
      <c r="A12" s="231"/>
      <c r="B12" s="47" t="s">
        <v>111</v>
      </c>
      <c r="C12" s="228">
        <v>7132210021</v>
      </c>
      <c r="D12" s="48" t="s">
        <v>35</v>
      </c>
      <c r="E12" s="48"/>
      <c r="F12" s="61"/>
      <c r="G12" s="61"/>
      <c r="H12" s="48"/>
      <c r="I12" s="61"/>
      <c r="J12" s="61"/>
      <c r="K12" s="48"/>
      <c r="L12" s="61"/>
      <c r="M12" s="61"/>
      <c r="N12" s="48">
        <v>1</v>
      </c>
      <c r="O12" s="44">
        <v>253626.11</v>
      </c>
      <c r="P12" s="61">
        <f>O12*N12</f>
        <v>253626.11</v>
      </c>
      <c r="Q12" s="48"/>
      <c r="R12" s="44"/>
      <c r="S12" s="61"/>
      <c r="T12" s="230"/>
    </row>
    <row r="13" spans="1:23" ht="13.5" customHeight="1" x14ac:dyDescent="0.2">
      <c r="A13" s="232"/>
      <c r="B13" s="47" t="s">
        <v>112</v>
      </c>
      <c r="C13" s="233">
        <v>7132220081</v>
      </c>
      <c r="D13" s="48"/>
      <c r="E13" s="48"/>
      <c r="F13" s="61"/>
      <c r="G13" s="61"/>
      <c r="H13" s="48"/>
      <c r="I13" s="61"/>
      <c r="J13" s="61"/>
      <c r="K13" s="48"/>
      <c r="L13" s="61"/>
      <c r="M13" s="61"/>
      <c r="N13" s="48"/>
      <c r="O13" s="44"/>
      <c r="P13" s="61"/>
      <c r="Q13" s="48">
        <v>1</v>
      </c>
      <c r="R13" s="44">
        <v>594118.11</v>
      </c>
      <c r="S13" s="61">
        <f>R13*Q13</f>
        <v>594118.11</v>
      </c>
      <c r="T13" s="234"/>
    </row>
    <row r="14" spans="1:23" ht="15" customHeight="1" x14ac:dyDescent="0.2">
      <c r="A14" s="222">
        <v>2</v>
      </c>
      <c r="B14" s="227" t="s">
        <v>113</v>
      </c>
      <c r="C14" s="228">
        <v>7130800012</v>
      </c>
      <c r="D14" s="48" t="s">
        <v>14</v>
      </c>
      <c r="E14" s="48">
        <v>3</v>
      </c>
      <c r="F14" s="37">
        <v>2298.46</v>
      </c>
      <c r="G14" s="61">
        <f>F14*E14</f>
        <v>6895.38</v>
      </c>
      <c r="H14" s="48">
        <v>3</v>
      </c>
      <c r="I14" s="61">
        <f>+F14</f>
        <v>2298.46</v>
      </c>
      <c r="J14" s="61">
        <f>I14*H14</f>
        <v>6895.38</v>
      </c>
      <c r="K14" s="235" t="s">
        <v>114</v>
      </c>
      <c r="L14" s="235" t="s">
        <v>114</v>
      </c>
      <c r="M14" s="235" t="s">
        <v>114</v>
      </c>
      <c r="N14" s="235" t="s">
        <v>114</v>
      </c>
      <c r="O14" s="235" t="s">
        <v>114</v>
      </c>
      <c r="P14" s="235" t="s">
        <v>114</v>
      </c>
      <c r="Q14" s="235" t="s">
        <v>114</v>
      </c>
      <c r="R14" s="235" t="s">
        <v>114</v>
      </c>
      <c r="S14" s="235" t="s">
        <v>114</v>
      </c>
    </row>
    <row r="15" spans="1:23" ht="44.25" customHeight="1" x14ac:dyDescent="0.2">
      <c r="A15" s="231"/>
      <c r="B15" s="47" t="s">
        <v>115</v>
      </c>
      <c r="C15" s="228">
        <v>7130600675</v>
      </c>
      <c r="D15" s="48" t="s">
        <v>28</v>
      </c>
      <c r="E15" s="236"/>
      <c r="F15" s="37">
        <v>67.13</v>
      </c>
      <c r="G15" s="61"/>
      <c r="H15" s="236"/>
      <c r="I15" s="237"/>
      <c r="J15" s="61"/>
      <c r="K15" s="48">
        <f>19.495*11*4</f>
        <v>857.78000000000009</v>
      </c>
      <c r="L15" s="61">
        <f t="shared" ref="L15:L28" si="0">+F15</f>
        <v>67.13</v>
      </c>
      <c r="M15" s="61">
        <f t="shared" ref="M15:M29" si="1">L15*K15</f>
        <v>57582.771400000005</v>
      </c>
      <c r="N15" s="48">
        <f>+K15</f>
        <v>857.78000000000009</v>
      </c>
      <c r="O15" s="61">
        <f>+L15</f>
        <v>67.13</v>
      </c>
      <c r="P15" s="61">
        <f>O15*N15</f>
        <v>57582.771400000005</v>
      </c>
      <c r="Q15" s="48">
        <f>+N15</f>
        <v>857.78000000000009</v>
      </c>
      <c r="R15" s="61">
        <f>+O15</f>
        <v>67.13</v>
      </c>
      <c r="S15" s="61">
        <f>R15*Q15</f>
        <v>57582.771400000005</v>
      </c>
      <c r="T15" s="94">
        <f>67130.74/1000</f>
        <v>67.130740000000003</v>
      </c>
    </row>
    <row r="16" spans="1:23" ht="17.25" customHeight="1" x14ac:dyDescent="0.2">
      <c r="A16" s="48">
        <v>3</v>
      </c>
      <c r="B16" s="47" t="s">
        <v>116</v>
      </c>
      <c r="C16" s="228">
        <v>7130810517</v>
      </c>
      <c r="D16" s="48" t="s">
        <v>42</v>
      </c>
      <c r="E16" s="48">
        <v>1</v>
      </c>
      <c r="F16" s="41">
        <v>5654.2372647927004</v>
      </c>
      <c r="G16" s="61">
        <f t="shared" ref="G16:G29" si="2">F16*E16</f>
        <v>5654.2372647927004</v>
      </c>
      <c r="H16" s="48">
        <v>1</v>
      </c>
      <c r="I16" s="61">
        <f t="shared" ref="I16:I28" si="3">+F16</f>
        <v>5654.2372647927004</v>
      </c>
      <c r="J16" s="61">
        <f t="shared" ref="J16:J29" si="4">I16*H16</f>
        <v>5654.2372647927004</v>
      </c>
      <c r="K16" s="48">
        <v>1</v>
      </c>
      <c r="L16" s="61">
        <f t="shared" si="0"/>
        <v>5654.2372647927004</v>
      </c>
      <c r="M16" s="61">
        <f t="shared" si="1"/>
        <v>5654.2372647927004</v>
      </c>
      <c r="N16" s="48">
        <v>1</v>
      </c>
      <c r="O16" s="61">
        <f t="shared" ref="O16:O27" si="5">+F16</f>
        <v>5654.2372647927004</v>
      </c>
      <c r="P16" s="61">
        <f t="shared" ref="P16:P22" si="6">O16*N16</f>
        <v>5654.2372647927004</v>
      </c>
      <c r="Q16" s="48">
        <v>1</v>
      </c>
      <c r="R16" s="61">
        <f t="shared" ref="R16:R21" si="7">+I16</f>
        <v>5654.2372647927004</v>
      </c>
      <c r="S16" s="61">
        <f t="shared" ref="S16:S18" si="8">R16*Q16</f>
        <v>5654.2372647927004</v>
      </c>
    </row>
    <row r="17" spans="1:23" x14ac:dyDescent="0.2">
      <c r="A17" s="222">
        <v>4</v>
      </c>
      <c r="B17" s="47" t="s">
        <v>70</v>
      </c>
      <c r="C17" s="228">
        <v>7130820010</v>
      </c>
      <c r="D17" s="48" t="s">
        <v>14</v>
      </c>
      <c r="E17" s="48">
        <v>3</v>
      </c>
      <c r="F17" s="44">
        <v>126.83</v>
      </c>
      <c r="G17" s="61">
        <f t="shared" si="2"/>
        <v>380.49</v>
      </c>
      <c r="H17" s="48">
        <v>3</v>
      </c>
      <c r="I17" s="61">
        <f t="shared" si="3"/>
        <v>126.83</v>
      </c>
      <c r="J17" s="61">
        <f t="shared" si="4"/>
        <v>380.49</v>
      </c>
      <c r="K17" s="48">
        <v>3</v>
      </c>
      <c r="L17" s="61">
        <f t="shared" si="0"/>
        <v>126.83</v>
      </c>
      <c r="M17" s="61">
        <f t="shared" si="1"/>
        <v>380.49</v>
      </c>
      <c r="N17" s="48">
        <v>3</v>
      </c>
      <c r="O17" s="61">
        <f t="shared" si="5"/>
        <v>126.83</v>
      </c>
      <c r="P17" s="61">
        <f t="shared" si="6"/>
        <v>380.49</v>
      </c>
      <c r="Q17" s="48">
        <v>3</v>
      </c>
      <c r="R17" s="61">
        <f t="shared" si="7"/>
        <v>126.83</v>
      </c>
      <c r="S17" s="61">
        <f t="shared" si="8"/>
        <v>380.49</v>
      </c>
    </row>
    <row r="18" spans="1:23" x14ac:dyDescent="0.2">
      <c r="A18" s="231"/>
      <c r="B18" s="47" t="s">
        <v>117</v>
      </c>
      <c r="C18" s="228">
        <v>7130820241</v>
      </c>
      <c r="D18" s="48" t="s">
        <v>71</v>
      </c>
      <c r="E18" s="48">
        <v>3</v>
      </c>
      <c r="F18" s="49">
        <v>146.74</v>
      </c>
      <c r="G18" s="61">
        <f t="shared" si="2"/>
        <v>440.22</v>
      </c>
      <c r="H18" s="48">
        <v>3</v>
      </c>
      <c r="I18" s="61">
        <f t="shared" si="3"/>
        <v>146.74</v>
      </c>
      <c r="J18" s="61">
        <f t="shared" si="4"/>
        <v>440.22</v>
      </c>
      <c r="K18" s="48">
        <v>3</v>
      </c>
      <c r="L18" s="61">
        <f t="shared" si="0"/>
        <v>146.74</v>
      </c>
      <c r="M18" s="61">
        <f t="shared" si="1"/>
        <v>440.22</v>
      </c>
      <c r="N18" s="48">
        <v>3</v>
      </c>
      <c r="O18" s="61">
        <f t="shared" si="5"/>
        <v>146.74</v>
      </c>
      <c r="P18" s="61">
        <f t="shared" si="6"/>
        <v>440.22</v>
      </c>
      <c r="Q18" s="48">
        <v>3</v>
      </c>
      <c r="R18" s="61">
        <f t="shared" si="7"/>
        <v>146.74</v>
      </c>
      <c r="S18" s="61">
        <f t="shared" si="8"/>
        <v>440.22</v>
      </c>
    </row>
    <row r="19" spans="1:23" ht="15" x14ac:dyDescent="0.2">
      <c r="A19" s="238">
        <v>5</v>
      </c>
      <c r="B19" s="150" t="s">
        <v>21</v>
      </c>
      <c r="C19" s="67">
        <v>7130820008</v>
      </c>
      <c r="D19" s="34" t="s">
        <v>14</v>
      </c>
      <c r="E19" s="48">
        <v>6</v>
      </c>
      <c r="F19" s="44">
        <v>148.62</v>
      </c>
      <c r="G19" s="61">
        <f t="shared" si="2"/>
        <v>891.72</v>
      </c>
      <c r="H19" s="48">
        <v>6</v>
      </c>
      <c r="I19" s="61">
        <f t="shared" si="3"/>
        <v>148.62</v>
      </c>
      <c r="J19" s="61">
        <f t="shared" si="4"/>
        <v>891.72</v>
      </c>
      <c r="K19" s="48">
        <v>6</v>
      </c>
      <c r="L19" s="61">
        <f t="shared" si="0"/>
        <v>148.62</v>
      </c>
      <c r="M19" s="61">
        <f t="shared" si="1"/>
        <v>891.72</v>
      </c>
      <c r="N19" s="48">
        <v>6</v>
      </c>
      <c r="O19" s="61">
        <f t="shared" si="5"/>
        <v>148.62</v>
      </c>
      <c r="P19" s="61">
        <f>O19*N19</f>
        <v>891.72</v>
      </c>
      <c r="Q19" s="48">
        <v>6</v>
      </c>
      <c r="R19" s="61">
        <f t="shared" si="7"/>
        <v>148.62</v>
      </c>
      <c r="S19" s="61">
        <f>R19*Q19</f>
        <v>891.72</v>
      </c>
      <c r="T19" s="107"/>
    </row>
    <row r="20" spans="1:23" ht="28.5" customHeight="1" x14ac:dyDescent="0.25">
      <c r="A20" s="239">
        <v>6</v>
      </c>
      <c r="B20" s="240" t="s">
        <v>118</v>
      </c>
      <c r="C20" s="241">
        <v>7130810509</v>
      </c>
      <c r="D20" s="242" t="s">
        <v>14</v>
      </c>
      <c r="E20" s="242">
        <v>1</v>
      </c>
      <c r="F20" s="41">
        <v>2065.467795662089</v>
      </c>
      <c r="G20" s="61">
        <f t="shared" si="2"/>
        <v>2065.467795662089</v>
      </c>
      <c r="H20" s="242">
        <v>1</v>
      </c>
      <c r="I20" s="61">
        <f t="shared" si="3"/>
        <v>2065.467795662089</v>
      </c>
      <c r="J20" s="61">
        <f t="shared" si="4"/>
        <v>2065.467795662089</v>
      </c>
      <c r="K20" s="242">
        <v>1</v>
      </c>
      <c r="L20" s="61">
        <f t="shared" si="0"/>
        <v>2065.467795662089</v>
      </c>
      <c r="M20" s="61">
        <f t="shared" si="1"/>
        <v>2065.467795662089</v>
      </c>
      <c r="N20" s="242">
        <v>1</v>
      </c>
      <c r="O20" s="61">
        <f t="shared" si="5"/>
        <v>2065.467795662089</v>
      </c>
      <c r="P20" s="61">
        <f t="shared" si="6"/>
        <v>2065.467795662089</v>
      </c>
      <c r="Q20" s="242">
        <v>1</v>
      </c>
      <c r="R20" s="61">
        <f t="shared" si="7"/>
        <v>2065.467795662089</v>
      </c>
      <c r="S20" s="61">
        <f t="shared" ref="S20" si="9">R20*Q20</f>
        <v>2065.467795662089</v>
      </c>
      <c r="T20" s="6"/>
    </row>
    <row r="21" spans="1:23" ht="16.5" customHeight="1" x14ac:dyDescent="0.2">
      <c r="A21" s="48">
        <v>7</v>
      </c>
      <c r="B21" s="47" t="s">
        <v>119</v>
      </c>
      <c r="C21" s="228">
        <v>7131930412</v>
      </c>
      <c r="D21" s="48" t="s">
        <v>35</v>
      </c>
      <c r="E21" s="48">
        <v>3</v>
      </c>
      <c r="F21" s="37">
        <v>1020.31</v>
      </c>
      <c r="G21" s="61">
        <f t="shared" si="2"/>
        <v>3060.93</v>
      </c>
      <c r="H21" s="48">
        <v>3</v>
      </c>
      <c r="I21" s="61">
        <f t="shared" si="3"/>
        <v>1020.31</v>
      </c>
      <c r="J21" s="61">
        <f t="shared" si="4"/>
        <v>3060.93</v>
      </c>
      <c r="K21" s="48">
        <v>3</v>
      </c>
      <c r="L21" s="61">
        <f t="shared" si="0"/>
        <v>1020.31</v>
      </c>
      <c r="M21" s="61">
        <f t="shared" si="1"/>
        <v>3060.93</v>
      </c>
      <c r="N21" s="48">
        <v>3</v>
      </c>
      <c r="O21" s="61">
        <f t="shared" si="5"/>
        <v>1020.31</v>
      </c>
      <c r="P21" s="61">
        <f>O21*N21</f>
        <v>3060.93</v>
      </c>
      <c r="Q21" s="48">
        <v>3</v>
      </c>
      <c r="R21" s="61">
        <f t="shared" si="7"/>
        <v>1020.31</v>
      </c>
      <c r="S21" s="61">
        <f>R21*Q21</f>
        <v>3060.93</v>
      </c>
    </row>
    <row r="22" spans="1:23" ht="27.75" customHeight="1" x14ac:dyDescent="0.2">
      <c r="A22" s="238">
        <v>8</v>
      </c>
      <c r="B22" s="47" t="s">
        <v>120</v>
      </c>
      <c r="C22" s="109">
        <v>7130600023</v>
      </c>
      <c r="D22" s="109" t="s">
        <v>28</v>
      </c>
      <c r="E22" s="48">
        <v>20</v>
      </c>
      <c r="F22" s="37">
        <v>51.47</v>
      </c>
      <c r="G22" s="61">
        <f t="shared" si="2"/>
        <v>1029.4000000000001</v>
      </c>
      <c r="H22" s="48">
        <v>20</v>
      </c>
      <c r="I22" s="61">
        <f>+F22</f>
        <v>51.47</v>
      </c>
      <c r="J22" s="61">
        <f t="shared" si="4"/>
        <v>1029.4000000000001</v>
      </c>
      <c r="K22" s="48">
        <v>20</v>
      </c>
      <c r="L22" s="61">
        <f>+F22</f>
        <v>51.47</v>
      </c>
      <c r="M22" s="61">
        <f t="shared" si="1"/>
        <v>1029.4000000000001</v>
      </c>
      <c r="N22" s="48">
        <v>20</v>
      </c>
      <c r="O22" s="61">
        <f>+F22</f>
        <v>51.47</v>
      </c>
      <c r="P22" s="61">
        <f t="shared" si="6"/>
        <v>1029.4000000000001</v>
      </c>
      <c r="Q22" s="48">
        <v>20</v>
      </c>
      <c r="R22" s="61">
        <f>+I22</f>
        <v>51.47</v>
      </c>
      <c r="S22" s="61">
        <f t="shared" ref="S22" si="10">R22*Q22</f>
        <v>1029.4000000000001</v>
      </c>
      <c r="T22" s="94">
        <f>51475.9/1000</f>
        <v>51.475900000000003</v>
      </c>
    </row>
    <row r="23" spans="1:23" ht="18" customHeight="1" x14ac:dyDescent="0.2">
      <c r="A23" s="222">
        <v>9</v>
      </c>
      <c r="B23" s="47" t="s">
        <v>121</v>
      </c>
      <c r="C23" s="228">
        <v>7130860032</v>
      </c>
      <c r="D23" s="48" t="s">
        <v>14</v>
      </c>
      <c r="E23" s="48">
        <v>4</v>
      </c>
      <c r="F23" s="49">
        <v>541.29</v>
      </c>
      <c r="G23" s="61">
        <f t="shared" si="2"/>
        <v>2165.16</v>
      </c>
      <c r="H23" s="48">
        <v>4</v>
      </c>
      <c r="I23" s="61">
        <f t="shared" si="3"/>
        <v>541.29</v>
      </c>
      <c r="J23" s="61">
        <f t="shared" si="4"/>
        <v>2165.16</v>
      </c>
      <c r="K23" s="48">
        <v>4</v>
      </c>
      <c r="L23" s="61">
        <f t="shared" si="0"/>
        <v>541.29</v>
      </c>
      <c r="M23" s="61">
        <f t="shared" si="1"/>
        <v>2165.16</v>
      </c>
      <c r="N23" s="48">
        <v>4</v>
      </c>
      <c r="O23" s="61">
        <f t="shared" si="5"/>
        <v>541.29</v>
      </c>
      <c r="P23" s="61">
        <f>O23*N23</f>
        <v>2165.16</v>
      </c>
      <c r="Q23" s="48">
        <v>4</v>
      </c>
      <c r="R23" s="61">
        <f t="shared" ref="R23:R24" si="11">+I23</f>
        <v>541.29</v>
      </c>
      <c r="S23" s="61">
        <f>R23*Q23</f>
        <v>2165.16</v>
      </c>
    </row>
    <row r="24" spans="1:23" ht="18" customHeight="1" x14ac:dyDescent="0.2">
      <c r="A24" s="226"/>
      <c r="B24" s="47" t="s">
        <v>122</v>
      </c>
      <c r="C24" s="228">
        <v>7130860077</v>
      </c>
      <c r="D24" s="48" t="s">
        <v>28</v>
      </c>
      <c r="E24" s="48">
        <v>22</v>
      </c>
      <c r="F24" s="51">
        <v>91.57</v>
      </c>
      <c r="G24" s="61">
        <f t="shared" si="2"/>
        <v>2014.54</v>
      </c>
      <c r="H24" s="48">
        <v>22</v>
      </c>
      <c r="I24" s="61">
        <f t="shared" si="3"/>
        <v>91.57</v>
      </c>
      <c r="J24" s="61">
        <f t="shared" si="4"/>
        <v>2014.54</v>
      </c>
      <c r="K24" s="48">
        <v>22</v>
      </c>
      <c r="L24" s="61">
        <f t="shared" si="0"/>
        <v>91.57</v>
      </c>
      <c r="M24" s="61">
        <f t="shared" si="1"/>
        <v>2014.54</v>
      </c>
      <c r="N24" s="48">
        <v>22</v>
      </c>
      <c r="O24" s="61">
        <f t="shared" si="5"/>
        <v>91.57</v>
      </c>
      <c r="P24" s="61">
        <f>O24*N24</f>
        <v>2014.54</v>
      </c>
      <c r="Q24" s="48">
        <v>22</v>
      </c>
      <c r="R24" s="61">
        <f t="shared" si="11"/>
        <v>91.57</v>
      </c>
      <c r="S24" s="61">
        <f>R24*Q24</f>
        <v>2014.54</v>
      </c>
      <c r="T24" s="94">
        <f>91568.78/1000</f>
        <v>91.568780000000004</v>
      </c>
    </row>
    <row r="25" spans="1:23" s="244" customFormat="1" ht="15" customHeight="1" x14ac:dyDescent="0.2">
      <c r="A25" s="226"/>
      <c r="B25" s="47" t="s">
        <v>77</v>
      </c>
      <c r="C25" s="243">
        <v>7130810026</v>
      </c>
      <c r="D25" s="48" t="s">
        <v>17</v>
      </c>
      <c r="E25" s="48">
        <v>4</v>
      </c>
      <c r="F25" s="41">
        <v>216.31231934268203</v>
      </c>
      <c r="G25" s="61">
        <f t="shared" si="2"/>
        <v>865.24927737072812</v>
      </c>
      <c r="H25" s="48">
        <v>4</v>
      </c>
      <c r="I25" s="61">
        <f t="shared" si="3"/>
        <v>216.31231934268203</v>
      </c>
      <c r="J25" s="61">
        <f t="shared" si="4"/>
        <v>865.24927737072812</v>
      </c>
      <c r="K25" s="48">
        <v>4</v>
      </c>
      <c r="L25" s="61">
        <f t="shared" si="0"/>
        <v>216.31231934268203</v>
      </c>
      <c r="M25" s="61">
        <f t="shared" si="1"/>
        <v>865.24927737072812</v>
      </c>
      <c r="N25" s="48"/>
      <c r="O25" s="61"/>
      <c r="P25" s="61"/>
      <c r="Q25" s="48"/>
      <c r="R25" s="61"/>
      <c r="S25" s="61"/>
    </row>
    <row r="26" spans="1:23" ht="40.5" customHeight="1" x14ac:dyDescent="0.2">
      <c r="A26" s="239">
        <v>10</v>
      </c>
      <c r="B26" s="245" t="s">
        <v>123</v>
      </c>
      <c r="C26" s="228">
        <v>7130200202</v>
      </c>
      <c r="D26" s="48" t="s">
        <v>79</v>
      </c>
      <c r="E26" s="48">
        <v>1.85</v>
      </c>
      <c r="F26" s="37">
        <v>2970</v>
      </c>
      <c r="G26" s="61">
        <f t="shared" si="2"/>
        <v>5494.5</v>
      </c>
      <c r="H26" s="48">
        <v>1.85</v>
      </c>
      <c r="I26" s="61">
        <f>+F26</f>
        <v>2970</v>
      </c>
      <c r="J26" s="61">
        <f t="shared" si="4"/>
        <v>5494.5</v>
      </c>
      <c r="K26" s="61">
        <f>+H26</f>
        <v>1.85</v>
      </c>
      <c r="L26" s="61">
        <f>+F26</f>
        <v>2970</v>
      </c>
      <c r="M26" s="61">
        <f t="shared" si="1"/>
        <v>5494.5</v>
      </c>
      <c r="N26" s="61">
        <f>+K26</f>
        <v>1.85</v>
      </c>
      <c r="O26" s="61">
        <f>+F26</f>
        <v>2970</v>
      </c>
      <c r="P26" s="61">
        <f>O26*N26</f>
        <v>5494.5</v>
      </c>
      <c r="Q26" s="61">
        <f>+N26</f>
        <v>1.85</v>
      </c>
      <c r="R26" s="61">
        <f>+I26</f>
        <v>2970</v>
      </c>
      <c r="S26" s="61">
        <f>R26*Q26</f>
        <v>5494.5</v>
      </c>
      <c r="W26" s="246" t="s">
        <v>49</v>
      </c>
    </row>
    <row r="27" spans="1:23" ht="25.5" x14ac:dyDescent="0.2">
      <c r="A27" s="238">
        <v>11</v>
      </c>
      <c r="B27" s="54" t="s">
        <v>124</v>
      </c>
      <c r="C27" s="228">
        <v>7130600023</v>
      </c>
      <c r="D27" s="247" t="s">
        <v>28</v>
      </c>
      <c r="E27" s="48">
        <v>34</v>
      </c>
      <c r="F27" s="37">
        <v>51.47</v>
      </c>
      <c r="G27" s="61">
        <f>F27*E27</f>
        <v>1749.98</v>
      </c>
      <c r="H27" s="48">
        <v>34</v>
      </c>
      <c r="I27" s="61">
        <f t="shared" si="3"/>
        <v>51.47</v>
      </c>
      <c r="J27" s="61">
        <f>I27*H27</f>
        <v>1749.98</v>
      </c>
      <c r="K27" s="48">
        <v>34</v>
      </c>
      <c r="L27" s="61">
        <f t="shared" si="0"/>
        <v>51.47</v>
      </c>
      <c r="M27" s="61">
        <f>L27*K27</f>
        <v>1749.98</v>
      </c>
      <c r="N27" s="48">
        <v>34</v>
      </c>
      <c r="O27" s="61">
        <f t="shared" si="5"/>
        <v>51.47</v>
      </c>
      <c r="P27" s="61">
        <f>O27*N27</f>
        <v>1749.98</v>
      </c>
      <c r="Q27" s="48">
        <v>34</v>
      </c>
      <c r="R27" s="61">
        <f t="shared" ref="R27" si="12">+I27</f>
        <v>51.47</v>
      </c>
      <c r="S27" s="61">
        <f>R27*Q27</f>
        <v>1749.98</v>
      </c>
      <c r="T27" s="94">
        <f>51475.9/1000</f>
        <v>51.475900000000003</v>
      </c>
    </row>
    <row r="28" spans="1:23" s="244" customFormat="1" ht="26.25" customHeight="1" x14ac:dyDescent="0.2">
      <c r="A28" s="238">
        <v>12</v>
      </c>
      <c r="B28" s="47" t="s">
        <v>125</v>
      </c>
      <c r="C28" s="228">
        <v>7130850201</v>
      </c>
      <c r="D28" s="48" t="s">
        <v>42</v>
      </c>
      <c r="E28" s="48">
        <v>1</v>
      </c>
      <c r="F28" s="37">
        <v>5654.2372647927032</v>
      </c>
      <c r="G28" s="61">
        <f t="shared" si="2"/>
        <v>5654.2372647927032</v>
      </c>
      <c r="H28" s="48">
        <v>1</v>
      </c>
      <c r="I28" s="61">
        <f t="shared" si="3"/>
        <v>5654.2372647927032</v>
      </c>
      <c r="J28" s="61">
        <f t="shared" si="4"/>
        <v>5654.2372647927032</v>
      </c>
      <c r="K28" s="48">
        <v>1</v>
      </c>
      <c r="L28" s="61">
        <f t="shared" si="0"/>
        <v>5654.2372647927032</v>
      </c>
      <c r="M28" s="61">
        <f t="shared" si="1"/>
        <v>5654.2372647927032</v>
      </c>
      <c r="N28" s="48">
        <v>1</v>
      </c>
      <c r="O28" s="61">
        <f>+F28</f>
        <v>5654.2372647927032</v>
      </c>
      <c r="P28" s="61">
        <f>O28*N28</f>
        <v>5654.2372647927032</v>
      </c>
      <c r="Q28" s="48">
        <v>1</v>
      </c>
      <c r="R28" s="61">
        <f>+I28</f>
        <v>5654.2372647927032</v>
      </c>
      <c r="S28" s="61">
        <f>R28*Q28</f>
        <v>5654.2372647927032</v>
      </c>
    </row>
    <row r="29" spans="1:23" ht="14.25" customHeight="1" x14ac:dyDescent="0.2">
      <c r="A29" s="48">
        <v>13</v>
      </c>
      <c r="B29" s="47" t="s">
        <v>34</v>
      </c>
      <c r="C29" s="228">
        <v>7130880041</v>
      </c>
      <c r="D29" s="48" t="s">
        <v>35</v>
      </c>
      <c r="E29" s="48">
        <v>1</v>
      </c>
      <c r="F29" s="51">
        <v>123.66</v>
      </c>
      <c r="G29" s="61">
        <f t="shared" si="2"/>
        <v>123.66</v>
      </c>
      <c r="H29" s="48">
        <v>1</v>
      </c>
      <c r="I29" s="61">
        <f>+F29</f>
        <v>123.66</v>
      </c>
      <c r="J29" s="61">
        <f t="shared" si="4"/>
        <v>123.66</v>
      </c>
      <c r="K29" s="48">
        <v>1</v>
      </c>
      <c r="L29" s="61">
        <f>+F29</f>
        <v>123.66</v>
      </c>
      <c r="M29" s="61">
        <f t="shared" si="1"/>
        <v>123.66</v>
      </c>
      <c r="N29" s="48">
        <v>1</v>
      </c>
      <c r="O29" s="61">
        <f>+F29</f>
        <v>123.66</v>
      </c>
      <c r="P29" s="61">
        <f>O29*N29</f>
        <v>123.66</v>
      </c>
      <c r="Q29" s="48">
        <v>1</v>
      </c>
      <c r="R29" s="61">
        <f>+I29</f>
        <v>123.66</v>
      </c>
      <c r="S29" s="61">
        <f>R29*Q29</f>
        <v>123.66</v>
      </c>
    </row>
    <row r="30" spans="1:23" ht="25.5" x14ac:dyDescent="0.2">
      <c r="A30" s="222">
        <v>14</v>
      </c>
      <c r="B30" s="248" t="s">
        <v>126</v>
      </c>
      <c r="C30" s="249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1"/>
      <c r="Q30" s="250"/>
      <c r="R30" s="250"/>
      <c r="S30" s="251"/>
    </row>
    <row r="31" spans="1:23" x14ac:dyDescent="0.2">
      <c r="A31" s="226"/>
      <c r="B31" s="47" t="s">
        <v>127</v>
      </c>
      <c r="C31" s="228">
        <v>7130641396</v>
      </c>
      <c r="D31" s="48" t="s">
        <v>23</v>
      </c>
      <c r="E31" s="48">
        <v>9</v>
      </c>
      <c r="F31" s="51">
        <v>268.41000000000003</v>
      </c>
      <c r="G31" s="61">
        <f t="shared" ref="G31:G36" si="13">F31*E31</f>
        <v>2415.69</v>
      </c>
      <c r="H31" s="48">
        <v>9</v>
      </c>
      <c r="I31" s="61">
        <f>+F31</f>
        <v>268.41000000000003</v>
      </c>
      <c r="J31" s="61">
        <f t="shared" ref="J31:J36" si="14">I31*H31</f>
        <v>2415.69</v>
      </c>
      <c r="K31" s="48">
        <v>9</v>
      </c>
      <c r="L31" s="61">
        <f>+F31</f>
        <v>268.41000000000003</v>
      </c>
      <c r="M31" s="61">
        <f t="shared" ref="M31:M36" si="15">L31*K31</f>
        <v>2415.69</v>
      </c>
      <c r="N31" s="48">
        <v>9</v>
      </c>
      <c r="O31" s="61">
        <f>+F31</f>
        <v>268.41000000000003</v>
      </c>
      <c r="P31" s="61">
        <f t="shared" ref="P31:P36" si="16">O31*N31</f>
        <v>2415.69</v>
      </c>
      <c r="Q31" s="48">
        <v>9</v>
      </c>
      <c r="R31" s="61">
        <f>+I31</f>
        <v>268.41000000000003</v>
      </c>
      <c r="S31" s="61">
        <f t="shared" ref="S31:S36" si="17">R31*Q31</f>
        <v>2415.69</v>
      </c>
    </row>
    <row r="32" spans="1:23" x14ac:dyDescent="0.2">
      <c r="A32" s="231"/>
      <c r="B32" s="47" t="s">
        <v>128</v>
      </c>
      <c r="C32" s="228">
        <v>7130870043</v>
      </c>
      <c r="D32" s="48" t="s">
        <v>28</v>
      </c>
      <c r="E32" s="48">
        <v>15</v>
      </c>
      <c r="F32" s="51">
        <v>87.81</v>
      </c>
      <c r="G32" s="61">
        <f t="shared" si="13"/>
        <v>1317.15</v>
      </c>
      <c r="H32" s="48">
        <v>15</v>
      </c>
      <c r="I32" s="61">
        <f t="shared" ref="I32:I41" si="18">+F32</f>
        <v>87.81</v>
      </c>
      <c r="J32" s="61">
        <f t="shared" si="14"/>
        <v>1317.15</v>
      </c>
      <c r="K32" s="48">
        <v>15</v>
      </c>
      <c r="L32" s="61">
        <f t="shared" ref="L32:L41" si="19">+F32</f>
        <v>87.81</v>
      </c>
      <c r="M32" s="61">
        <f t="shared" si="15"/>
        <v>1317.15</v>
      </c>
      <c r="N32" s="48">
        <v>15</v>
      </c>
      <c r="O32" s="61">
        <f t="shared" ref="O32:O41" si="20">+F32</f>
        <v>87.81</v>
      </c>
      <c r="P32" s="61">
        <f t="shared" si="16"/>
        <v>1317.15</v>
      </c>
      <c r="Q32" s="48">
        <v>15</v>
      </c>
      <c r="R32" s="61">
        <f t="shared" ref="R32:R36" si="21">+I32</f>
        <v>87.81</v>
      </c>
      <c r="S32" s="61">
        <f t="shared" si="17"/>
        <v>1317.15</v>
      </c>
      <c r="T32" s="94">
        <f>87810.08/1000</f>
        <v>87.810079999999999</v>
      </c>
    </row>
    <row r="33" spans="1:25" ht="12.75" customHeight="1" x14ac:dyDescent="0.2">
      <c r="A33" s="238">
        <v>15</v>
      </c>
      <c r="B33" s="54" t="s">
        <v>33</v>
      </c>
      <c r="C33" s="55">
        <v>7130610206</v>
      </c>
      <c r="D33" s="48" t="s">
        <v>28</v>
      </c>
      <c r="E33" s="48">
        <v>6</v>
      </c>
      <c r="F33" s="49">
        <v>106.03</v>
      </c>
      <c r="G33" s="61">
        <f t="shared" si="13"/>
        <v>636.18000000000006</v>
      </c>
      <c r="H33" s="48">
        <v>6</v>
      </c>
      <c r="I33" s="61">
        <f t="shared" si="18"/>
        <v>106.03</v>
      </c>
      <c r="J33" s="61">
        <f t="shared" si="14"/>
        <v>636.18000000000006</v>
      </c>
      <c r="K33" s="48">
        <v>8</v>
      </c>
      <c r="L33" s="61">
        <f t="shared" si="19"/>
        <v>106.03</v>
      </c>
      <c r="M33" s="61">
        <f t="shared" si="15"/>
        <v>848.24</v>
      </c>
      <c r="N33" s="48">
        <v>8</v>
      </c>
      <c r="O33" s="61">
        <f t="shared" si="20"/>
        <v>106.03</v>
      </c>
      <c r="P33" s="61">
        <f t="shared" si="16"/>
        <v>848.24</v>
      </c>
      <c r="Q33" s="48">
        <v>8</v>
      </c>
      <c r="R33" s="61">
        <f t="shared" si="21"/>
        <v>106.03</v>
      </c>
      <c r="S33" s="61">
        <f t="shared" si="17"/>
        <v>848.24</v>
      </c>
      <c r="T33" s="166" t="s">
        <v>82</v>
      </c>
      <c r="U33" s="57"/>
      <c r="V33" s="58"/>
      <c r="W33" s="58"/>
    </row>
    <row r="34" spans="1:25" x14ac:dyDescent="0.2">
      <c r="A34" s="238">
        <v>16</v>
      </c>
      <c r="B34" s="47" t="s">
        <v>30</v>
      </c>
      <c r="C34" s="228">
        <v>7130211158</v>
      </c>
      <c r="D34" s="48" t="s">
        <v>31</v>
      </c>
      <c r="E34" s="48">
        <v>1</v>
      </c>
      <c r="F34" s="51">
        <v>181.98</v>
      </c>
      <c r="G34" s="61">
        <f t="shared" si="13"/>
        <v>181.98</v>
      </c>
      <c r="H34" s="48">
        <v>1</v>
      </c>
      <c r="I34" s="61">
        <f t="shared" si="18"/>
        <v>181.98</v>
      </c>
      <c r="J34" s="61">
        <f t="shared" si="14"/>
        <v>181.98</v>
      </c>
      <c r="K34" s="48">
        <v>3</v>
      </c>
      <c r="L34" s="61">
        <f t="shared" si="19"/>
        <v>181.98</v>
      </c>
      <c r="M34" s="61">
        <f t="shared" si="15"/>
        <v>545.93999999999994</v>
      </c>
      <c r="N34" s="48">
        <v>3</v>
      </c>
      <c r="O34" s="61">
        <f t="shared" si="20"/>
        <v>181.98</v>
      </c>
      <c r="P34" s="61">
        <f t="shared" si="16"/>
        <v>545.93999999999994</v>
      </c>
      <c r="Q34" s="48">
        <v>3</v>
      </c>
      <c r="R34" s="61">
        <f t="shared" si="21"/>
        <v>181.98</v>
      </c>
      <c r="S34" s="61">
        <f t="shared" si="17"/>
        <v>545.93999999999994</v>
      </c>
    </row>
    <row r="35" spans="1:25" x14ac:dyDescent="0.2">
      <c r="A35" s="238">
        <v>17</v>
      </c>
      <c r="B35" s="47" t="s">
        <v>32</v>
      </c>
      <c r="C35" s="228">
        <v>7130210809</v>
      </c>
      <c r="D35" s="48" t="s">
        <v>31</v>
      </c>
      <c r="E35" s="48">
        <v>1</v>
      </c>
      <c r="F35" s="51">
        <v>406.6</v>
      </c>
      <c r="G35" s="61">
        <f t="shared" si="13"/>
        <v>406.6</v>
      </c>
      <c r="H35" s="48">
        <v>1</v>
      </c>
      <c r="I35" s="61">
        <f t="shared" si="18"/>
        <v>406.6</v>
      </c>
      <c r="J35" s="61">
        <f t="shared" si="14"/>
        <v>406.6</v>
      </c>
      <c r="K35" s="48">
        <v>3</v>
      </c>
      <c r="L35" s="61">
        <f t="shared" si="19"/>
        <v>406.6</v>
      </c>
      <c r="M35" s="61">
        <f t="shared" si="15"/>
        <v>1219.8000000000002</v>
      </c>
      <c r="N35" s="48">
        <v>3</v>
      </c>
      <c r="O35" s="61">
        <f t="shared" si="20"/>
        <v>406.6</v>
      </c>
      <c r="P35" s="61">
        <f t="shared" si="16"/>
        <v>1219.8000000000002</v>
      </c>
      <c r="Q35" s="48">
        <v>3</v>
      </c>
      <c r="R35" s="61">
        <f t="shared" si="21"/>
        <v>406.6</v>
      </c>
      <c r="S35" s="61">
        <f t="shared" si="17"/>
        <v>1219.8000000000002</v>
      </c>
    </row>
    <row r="36" spans="1:25" x14ac:dyDescent="0.2">
      <c r="A36" s="238">
        <v>18</v>
      </c>
      <c r="B36" s="47" t="s">
        <v>129</v>
      </c>
      <c r="C36" s="228">
        <v>7130840029</v>
      </c>
      <c r="D36" s="48" t="s">
        <v>35</v>
      </c>
      <c r="E36" s="48">
        <v>3</v>
      </c>
      <c r="F36" s="37">
        <v>348.68</v>
      </c>
      <c r="G36" s="61">
        <f t="shared" si="13"/>
        <v>1046.04</v>
      </c>
      <c r="H36" s="48">
        <v>3</v>
      </c>
      <c r="I36" s="61">
        <f t="shared" si="18"/>
        <v>348.68</v>
      </c>
      <c r="J36" s="61">
        <f t="shared" si="14"/>
        <v>1046.04</v>
      </c>
      <c r="K36" s="48">
        <v>3</v>
      </c>
      <c r="L36" s="61">
        <f t="shared" si="19"/>
        <v>348.68</v>
      </c>
      <c r="M36" s="61">
        <f t="shared" si="15"/>
        <v>1046.04</v>
      </c>
      <c r="N36" s="48">
        <v>3</v>
      </c>
      <c r="O36" s="61">
        <f t="shared" si="20"/>
        <v>348.68</v>
      </c>
      <c r="P36" s="61">
        <f t="shared" si="16"/>
        <v>1046.04</v>
      </c>
      <c r="Q36" s="48">
        <v>3</v>
      </c>
      <c r="R36" s="61">
        <f t="shared" si="21"/>
        <v>348.68</v>
      </c>
      <c r="S36" s="61">
        <f t="shared" si="17"/>
        <v>1046.04</v>
      </c>
    </row>
    <row r="37" spans="1:25" x14ac:dyDescent="0.2">
      <c r="A37" s="222">
        <v>19</v>
      </c>
      <c r="B37" s="47" t="s">
        <v>130</v>
      </c>
      <c r="C37" s="228"/>
      <c r="D37" s="48" t="s">
        <v>28</v>
      </c>
      <c r="E37" s="32">
        <v>14</v>
      </c>
      <c r="F37" s="61"/>
      <c r="G37" s="61"/>
      <c r="H37" s="32">
        <v>14</v>
      </c>
      <c r="I37" s="61"/>
      <c r="J37" s="61"/>
      <c r="K37" s="32">
        <v>14</v>
      </c>
      <c r="L37" s="61"/>
      <c r="M37" s="61"/>
      <c r="N37" s="32">
        <v>14</v>
      </c>
      <c r="O37" s="229"/>
      <c r="P37" s="229"/>
      <c r="Q37" s="32">
        <v>14</v>
      </c>
      <c r="R37" s="229"/>
      <c r="S37" s="229"/>
    </row>
    <row r="38" spans="1:25" x14ac:dyDescent="0.2">
      <c r="A38" s="226"/>
      <c r="B38" s="62" t="s">
        <v>83</v>
      </c>
      <c r="C38" s="228">
        <v>7130620609</v>
      </c>
      <c r="D38" s="48" t="s">
        <v>28</v>
      </c>
      <c r="E38" s="48">
        <v>1</v>
      </c>
      <c r="F38" s="49">
        <v>81.75</v>
      </c>
      <c r="G38" s="61">
        <f>F38*E38</f>
        <v>81.75</v>
      </c>
      <c r="H38" s="48">
        <v>1</v>
      </c>
      <c r="I38" s="61">
        <f t="shared" si="18"/>
        <v>81.75</v>
      </c>
      <c r="J38" s="61">
        <f>I38*H38</f>
        <v>81.75</v>
      </c>
      <c r="K38" s="48">
        <v>1</v>
      </c>
      <c r="L38" s="61">
        <f t="shared" si="19"/>
        <v>81.75</v>
      </c>
      <c r="M38" s="61">
        <f>L38*K38</f>
        <v>81.75</v>
      </c>
      <c r="N38" s="48">
        <v>1</v>
      </c>
      <c r="O38" s="61">
        <f t="shared" si="20"/>
        <v>81.75</v>
      </c>
      <c r="P38" s="61">
        <f>O38*N38</f>
        <v>81.75</v>
      </c>
      <c r="Q38" s="48">
        <v>1</v>
      </c>
      <c r="R38" s="61">
        <f t="shared" ref="R38:R41" si="22">+I38</f>
        <v>81.75</v>
      </c>
      <c r="S38" s="61">
        <f>R38*Q38</f>
        <v>81.75</v>
      </c>
    </row>
    <row r="39" spans="1:25" x14ac:dyDescent="0.2">
      <c r="A39" s="226"/>
      <c r="B39" s="62" t="s">
        <v>131</v>
      </c>
      <c r="C39" s="228">
        <v>7130620614</v>
      </c>
      <c r="D39" s="48" t="s">
        <v>28</v>
      </c>
      <c r="E39" s="48">
        <v>4</v>
      </c>
      <c r="F39" s="49">
        <v>80.39</v>
      </c>
      <c r="G39" s="61">
        <f>F39*E39</f>
        <v>321.56</v>
      </c>
      <c r="H39" s="48">
        <v>4</v>
      </c>
      <c r="I39" s="61">
        <f t="shared" si="18"/>
        <v>80.39</v>
      </c>
      <c r="J39" s="61">
        <f>I39*H39</f>
        <v>321.56</v>
      </c>
      <c r="K39" s="48">
        <v>4</v>
      </c>
      <c r="L39" s="61">
        <f t="shared" si="19"/>
        <v>80.39</v>
      </c>
      <c r="M39" s="61">
        <f>L39*K39</f>
        <v>321.56</v>
      </c>
      <c r="N39" s="48">
        <v>4</v>
      </c>
      <c r="O39" s="61">
        <f t="shared" si="20"/>
        <v>80.39</v>
      </c>
      <c r="P39" s="61">
        <f>O39*N39</f>
        <v>321.56</v>
      </c>
      <c r="Q39" s="48">
        <v>4</v>
      </c>
      <c r="R39" s="61">
        <f t="shared" si="22"/>
        <v>80.39</v>
      </c>
      <c r="S39" s="61">
        <f>R39*Q39</f>
        <v>321.56</v>
      </c>
    </row>
    <row r="40" spans="1:25" x14ac:dyDescent="0.2">
      <c r="A40" s="226"/>
      <c r="B40" s="62" t="s">
        <v>132</v>
      </c>
      <c r="C40" s="228">
        <v>7130620625</v>
      </c>
      <c r="D40" s="48" t="s">
        <v>28</v>
      </c>
      <c r="E40" s="48">
        <v>4</v>
      </c>
      <c r="F40" s="49">
        <v>79.02</v>
      </c>
      <c r="G40" s="61">
        <f>F40*E40</f>
        <v>316.08</v>
      </c>
      <c r="H40" s="48">
        <v>4</v>
      </c>
      <c r="I40" s="61">
        <f t="shared" si="18"/>
        <v>79.02</v>
      </c>
      <c r="J40" s="61">
        <f>I40*H40</f>
        <v>316.08</v>
      </c>
      <c r="K40" s="48">
        <v>4</v>
      </c>
      <c r="L40" s="61">
        <f t="shared" si="19"/>
        <v>79.02</v>
      </c>
      <c r="M40" s="61">
        <f>L40*K40</f>
        <v>316.08</v>
      </c>
      <c r="N40" s="48">
        <v>4</v>
      </c>
      <c r="O40" s="61">
        <f t="shared" si="20"/>
        <v>79.02</v>
      </c>
      <c r="P40" s="61">
        <f>O40*N40</f>
        <v>316.08</v>
      </c>
      <c r="Q40" s="48">
        <v>4</v>
      </c>
      <c r="R40" s="61">
        <f t="shared" si="22"/>
        <v>79.02</v>
      </c>
      <c r="S40" s="61">
        <f>R40*Q40</f>
        <v>316.08</v>
      </c>
    </row>
    <row r="41" spans="1:25" x14ac:dyDescent="0.2">
      <c r="A41" s="231"/>
      <c r="B41" s="62" t="s">
        <v>84</v>
      </c>
      <c r="C41" s="228">
        <v>7130620631</v>
      </c>
      <c r="D41" s="48" t="s">
        <v>28</v>
      </c>
      <c r="E41" s="48">
        <v>5</v>
      </c>
      <c r="F41" s="49">
        <v>79.02</v>
      </c>
      <c r="G41" s="61">
        <f>F41*E41</f>
        <v>395.09999999999997</v>
      </c>
      <c r="H41" s="48">
        <v>5</v>
      </c>
      <c r="I41" s="61">
        <f t="shared" si="18"/>
        <v>79.02</v>
      </c>
      <c r="J41" s="61">
        <f>I41*H41</f>
        <v>395.09999999999997</v>
      </c>
      <c r="K41" s="48">
        <v>5</v>
      </c>
      <c r="L41" s="61">
        <f t="shared" si="19"/>
        <v>79.02</v>
      </c>
      <c r="M41" s="61">
        <f>L41*K41</f>
        <v>395.09999999999997</v>
      </c>
      <c r="N41" s="48">
        <v>5</v>
      </c>
      <c r="O41" s="61">
        <f t="shared" si="20"/>
        <v>79.02</v>
      </c>
      <c r="P41" s="61">
        <f>O41*N41</f>
        <v>395.09999999999997</v>
      </c>
      <c r="Q41" s="48">
        <v>5</v>
      </c>
      <c r="R41" s="61">
        <f t="shared" si="22"/>
        <v>79.02</v>
      </c>
      <c r="S41" s="61">
        <f>R41*Q41</f>
        <v>395.09999999999997</v>
      </c>
    </row>
    <row r="42" spans="1:25" x14ac:dyDescent="0.2">
      <c r="A42" s="238">
        <v>20</v>
      </c>
      <c r="B42" s="47" t="s">
        <v>133</v>
      </c>
      <c r="C42" s="228">
        <v>7131920254</v>
      </c>
      <c r="D42" s="48" t="s">
        <v>14</v>
      </c>
      <c r="E42" s="48">
        <v>1</v>
      </c>
      <c r="F42" s="51">
        <v>2090.56</v>
      </c>
      <c r="G42" s="61">
        <f>F42*E42</f>
        <v>2090.56</v>
      </c>
      <c r="H42" s="235" t="s">
        <v>114</v>
      </c>
      <c r="I42" s="61"/>
      <c r="J42" s="61"/>
      <c r="K42" s="235" t="s">
        <v>114</v>
      </c>
      <c r="L42" s="61"/>
      <c r="M42" s="61"/>
      <c r="N42" s="235" t="s">
        <v>114</v>
      </c>
      <c r="O42" s="229"/>
      <c r="P42" s="229"/>
      <c r="Q42" s="235" t="s">
        <v>114</v>
      </c>
      <c r="R42" s="229"/>
      <c r="S42" s="229"/>
    </row>
    <row r="43" spans="1:25" ht="16.5" customHeight="1" x14ac:dyDescent="0.2">
      <c r="A43" s="48">
        <v>21</v>
      </c>
      <c r="B43" s="227" t="s">
        <v>134</v>
      </c>
      <c r="C43" s="249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1"/>
      <c r="Q43" s="250"/>
      <c r="R43" s="250"/>
      <c r="S43" s="251"/>
    </row>
    <row r="44" spans="1:25" ht="15.75" customHeight="1" x14ac:dyDescent="0.2">
      <c r="A44" s="238" t="s">
        <v>135</v>
      </c>
      <c r="B44" s="47" t="s">
        <v>136</v>
      </c>
      <c r="C44" s="228">
        <v>7130311008</v>
      </c>
      <c r="D44" s="48" t="s">
        <v>23</v>
      </c>
      <c r="E44" s="48">
        <v>120</v>
      </c>
      <c r="F44" s="49">
        <v>31.18</v>
      </c>
      <c r="G44" s="61">
        <f>F44*E44</f>
        <v>3741.6</v>
      </c>
      <c r="H44" s="235" t="s">
        <v>114</v>
      </c>
      <c r="I44" s="61"/>
      <c r="J44" s="61"/>
      <c r="K44" s="235"/>
      <c r="L44" s="61"/>
      <c r="M44" s="61"/>
      <c r="N44" s="235" t="s">
        <v>114</v>
      </c>
      <c r="O44" s="229"/>
      <c r="P44" s="229"/>
      <c r="Q44" s="235" t="s">
        <v>114</v>
      </c>
      <c r="R44" s="229"/>
      <c r="S44" s="229"/>
      <c r="T44" s="49">
        <f>31178.96/1000</f>
        <v>31.17896</v>
      </c>
      <c r="U44" s="252"/>
      <c r="V44" s="252"/>
      <c r="W44" s="252"/>
      <c r="X44" s="252"/>
      <c r="Y44" s="252"/>
    </row>
    <row r="45" spans="1:25" x14ac:dyDescent="0.2">
      <c r="A45" s="238" t="s">
        <v>137</v>
      </c>
      <c r="B45" s="47" t="s">
        <v>138</v>
      </c>
      <c r="C45" s="228">
        <v>7130311010</v>
      </c>
      <c r="D45" s="48" t="s">
        <v>23</v>
      </c>
      <c r="E45" s="235" t="s">
        <v>114</v>
      </c>
      <c r="F45" s="49">
        <v>92.03</v>
      </c>
      <c r="G45" s="235" t="s">
        <v>114</v>
      </c>
      <c r="H45" s="48">
        <v>120</v>
      </c>
      <c r="I45" s="49">
        <v>92.03</v>
      </c>
      <c r="J45" s="61">
        <f>I45*H45</f>
        <v>11043.6</v>
      </c>
      <c r="K45" s="48">
        <v>120</v>
      </c>
      <c r="L45" s="61">
        <f>+I45</f>
        <v>92.03</v>
      </c>
      <c r="M45" s="61">
        <f>L45*K45</f>
        <v>11043.6</v>
      </c>
      <c r="N45" s="235" t="s">
        <v>114</v>
      </c>
      <c r="O45" s="235" t="s">
        <v>114</v>
      </c>
      <c r="P45" s="235" t="s">
        <v>114</v>
      </c>
      <c r="Q45" s="235" t="s">
        <v>114</v>
      </c>
      <c r="R45" s="235" t="s">
        <v>114</v>
      </c>
      <c r="S45" s="235" t="s">
        <v>114</v>
      </c>
      <c r="T45" s="49">
        <f>92031.42/1000</f>
        <v>92.031419999999997</v>
      </c>
    </row>
    <row r="46" spans="1:25" x14ac:dyDescent="0.2">
      <c r="A46" s="238" t="s">
        <v>139</v>
      </c>
      <c r="B46" s="47" t="s">
        <v>140</v>
      </c>
      <c r="C46" s="228">
        <v>7130311011</v>
      </c>
      <c r="D46" s="48" t="s">
        <v>23</v>
      </c>
      <c r="E46" s="235" t="s">
        <v>114</v>
      </c>
      <c r="F46" s="49">
        <v>177.14</v>
      </c>
      <c r="G46" s="235" t="s">
        <v>114</v>
      </c>
      <c r="H46" s="235" t="s">
        <v>114</v>
      </c>
      <c r="I46" s="235" t="s">
        <v>114</v>
      </c>
      <c r="J46" s="235" t="s">
        <v>114</v>
      </c>
      <c r="K46" s="48">
        <v>40</v>
      </c>
      <c r="L46" s="49">
        <v>177.14</v>
      </c>
      <c r="M46" s="61">
        <f>L46*K46</f>
        <v>7085.5999999999995</v>
      </c>
      <c r="N46" s="48">
        <v>120</v>
      </c>
      <c r="O46" s="61">
        <f>+L46</f>
        <v>177.14</v>
      </c>
      <c r="P46" s="61">
        <f>O46*N46</f>
        <v>21256.799999999999</v>
      </c>
      <c r="Q46" s="48">
        <v>120</v>
      </c>
      <c r="R46" s="61">
        <f>+O46</f>
        <v>177.14</v>
      </c>
      <c r="S46" s="61">
        <f>R46*Q46</f>
        <v>21256.799999999999</v>
      </c>
      <c r="T46" s="49">
        <f>177136.43/1000</f>
        <v>177.13642999999999</v>
      </c>
    </row>
    <row r="47" spans="1:25" ht="15" x14ac:dyDescent="0.2">
      <c r="A47" s="238" t="s">
        <v>141</v>
      </c>
      <c r="B47" s="47" t="s">
        <v>142</v>
      </c>
      <c r="C47" s="228">
        <v>7130311012</v>
      </c>
      <c r="D47" s="48" t="s">
        <v>23</v>
      </c>
      <c r="E47" s="235" t="s">
        <v>114</v>
      </c>
      <c r="F47" s="49">
        <v>344.82</v>
      </c>
      <c r="G47" s="235" t="s">
        <v>114</v>
      </c>
      <c r="H47" s="235" t="s">
        <v>114</v>
      </c>
      <c r="I47" s="235" t="s">
        <v>114</v>
      </c>
      <c r="J47" s="235" t="s">
        <v>114</v>
      </c>
      <c r="K47" s="235" t="s">
        <v>114</v>
      </c>
      <c r="L47" s="235" t="s">
        <v>114</v>
      </c>
      <c r="M47" s="235" t="s">
        <v>114</v>
      </c>
      <c r="N47" s="48">
        <v>40</v>
      </c>
      <c r="O47" s="49">
        <v>344.82</v>
      </c>
      <c r="P47" s="61">
        <f>O47*N47</f>
        <v>13792.8</v>
      </c>
      <c r="Q47" s="48">
        <v>40</v>
      </c>
      <c r="R47" s="38">
        <v>344.82</v>
      </c>
      <c r="S47" s="61">
        <f>R47*Q47</f>
        <v>13792.8</v>
      </c>
      <c r="T47" s="49">
        <f>344822.85/1000</f>
        <v>344.82284999999996</v>
      </c>
      <c r="U47" s="49">
        <v>344822.85</v>
      </c>
    </row>
    <row r="48" spans="1:25" s="254" customFormat="1" ht="40.5" customHeight="1" x14ac:dyDescent="0.35">
      <c r="A48" s="238">
        <v>22</v>
      </c>
      <c r="B48" s="227" t="s">
        <v>143</v>
      </c>
      <c r="C48" s="249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1"/>
      <c r="Q48" s="250"/>
      <c r="R48" s="250"/>
      <c r="S48" s="251"/>
      <c r="T48" s="253"/>
    </row>
    <row r="49" spans="1:22" x14ac:dyDescent="0.2">
      <c r="A49" s="238" t="s">
        <v>135</v>
      </c>
      <c r="B49" s="47" t="s">
        <v>144</v>
      </c>
      <c r="C49" s="228">
        <v>7131950065</v>
      </c>
      <c r="D49" s="48" t="s">
        <v>35</v>
      </c>
      <c r="E49" s="48"/>
      <c r="F49" s="37">
        <v>17597.77</v>
      </c>
      <c r="G49" s="61"/>
      <c r="H49" s="48">
        <v>1</v>
      </c>
      <c r="I49" s="37">
        <v>17597.77</v>
      </c>
      <c r="J49" s="61">
        <f>I49*H49</f>
        <v>17597.77</v>
      </c>
      <c r="K49" s="235" t="s">
        <v>114</v>
      </c>
      <c r="L49" s="61"/>
      <c r="M49" s="61"/>
      <c r="N49" s="235"/>
      <c r="O49" s="229"/>
      <c r="P49" s="229"/>
      <c r="Q49" s="235"/>
      <c r="R49" s="229"/>
      <c r="S49" s="229"/>
    </row>
    <row r="50" spans="1:22" x14ac:dyDescent="0.2">
      <c r="A50" s="238" t="s">
        <v>137</v>
      </c>
      <c r="B50" s="47" t="s">
        <v>145</v>
      </c>
      <c r="C50" s="228">
        <v>7131950105</v>
      </c>
      <c r="D50" s="48" t="s">
        <v>35</v>
      </c>
      <c r="E50" s="48"/>
      <c r="F50" s="37">
        <v>21998.12</v>
      </c>
      <c r="G50" s="61"/>
      <c r="H50" s="48"/>
      <c r="I50" s="61"/>
      <c r="J50" s="255"/>
      <c r="K50" s="48">
        <v>1</v>
      </c>
      <c r="L50" s="37">
        <v>21998.12</v>
      </c>
      <c r="M50" s="61">
        <f>L50*K50</f>
        <v>21998.12</v>
      </c>
      <c r="N50" s="48"/>
      <c r="O50" s="229"/>
      <c r="P50" s="229"/>
      <c r="Q50" s="48"/>
      <c r="R50" s="229"/>
      <c r="S50" s="229"/>
    </row>
    <row r="51" spans="1:22" ht="15" x14ac:dyDescent="0.2">
      <c r="A51" s="238" t="s">
        <v>139</v>
      </c>
      <c r="B51" s="47" t="s">
        <v>146</v>
      </c>
      <c r="C51" s="228">
        <v>7131950200</v>
      </c>
      <c r="D51" s="48" t="s">
        <v>35</v>
      </c>
      <c r="E51" s="48"/>
      <c r="F51" s="37">
        <v>43994.41</v>
      </c>
      <c r="G51" s="61"/>
      <c r="H51" s="48"/>
      <c r="I51" s="61"/>
      <c r="J51" s="229"/>
      <c r="K51" s="48"/>
      <c r="L51" s="61"/>
      <c r="M51" s="61"/>
      <c r="N51" s="48">
        <v>1</v>
      </c>
      <c r="O51" s="37">
        <v>43994.41</v>
      </c>
      <c r="P51" s="61">
        <f>O51*N51</f>
        <v>43994.41</v>
      </c>
      <c r="Q51" s="48"/>
      <c r="R51" s="38"/>
      <c r="S51" s="61"/>
    </row>
    <row r="52" spans="1:22" x14ac:dyDescent="0.2">
      <c r="A52" s="238" t="s">
        <v>141</v>
      </c>
      <c r="B52" s="47" t="s">
        <v>147</v>
      </c>
      <c r="C52" s="256">
        <v>7131950207</v>
      </c>
      <c r="D52" s="48" t="s">
        <v>35</v>
      </c>
      <c r="E52" s="48"/>
      <c r="F52" s="37">
        <v>37749.86</v>
      </c>
      <c r="G52" s="61"/>
      <c r="H52" s="48"/>
      <c r="I52" s="61"/>
      <c r="J52" s="257"/>
      <c r="K52" s="48"/>
      <c r="L52" s="61"/>
      <c r="M52" s="61"/>
      <c r="N52" s="48"/>
      <c r="O52" s="37"/>
      <c r="P52" s="61"/>
      <c r="Q52" s="48">
        <v>1</v>
      </c>
      <c r="R52" s="37">
        <v>37749.86</v>
      </c>
      <c r="S52" s="61">
        <f>Q52*R52</f>
        <v>37749.86</v>
      </c>
    </row>
    <row r="53" spans="1:22" x14ac:dyDescent="0.2">
      <c r="A53" s="238">
        <v>23</v>
      </c>
      <c r="B53" s="47" t="s">
        <v>148</v>
      </c>
      <c r="C53" s="228">
        <v>7131930221</v>
      </c>
      <c r="D53" s="48" t="s">
        <v>35</v>
      </c>
      <c r="E53" s="235" t="s">
        <v>114</v>
      </c>
      <c r="F53" s="49">
        <v>10230.879999999999</v>
      </c>
      <c r="G53" s="61"/>
      <c r="H53" s="235" t="s">
        <v>114</v>
      </c>
      <c r="I53" s="61"/>
      <c r="J53" s="257"/>
      <c r="K53" s="235">
        <v>1</v>
      </c>
      <c r="L53" s="49">
        <v>10230.879999999999</v>
      </c>
      <c r="M53" s="61">
        <f>L53*K53</f>
        <v>10230.879999999999</v>
      </c>
      <c r="N53" s="235">
        <v>1</v>
      </c>
      <c r="O53" s="49">
        <v>10230.879999999999</v>
      </c>
      <c r="P53" s="61">
        <f>O53*N53</f>
        <v>10230.879999999999</v>
      </c>
      <c r="Q53" s="235">
        <v>1</v>
      </c>
      <c r="R53" s="49">
        <v>10230.879999999999</v>
      </c>
      <c r="S53" s="61">
        <f>R53*Q53</f>
        <v>10230.879999999999</v>
      </c>
    </row>
    <row r="54" spans="1:22" ht="25.5" x14ac:dyDescent="0.2">
      <c r="A54" s="196">
        <v>24</v>
      </c>
      <c r="B54" s="81" t="s">
        <v>50</v>
      </c>
      <c r="C54" s="258"/>
      <c r="D54" s="32"/>
      <c r="E54" s="32"/>
      <c r="F54" s="32"/>
      <c r="G54" s="65">
        <f>SUM(G9:G53)</f>
        <v>109197.68160261821</v>
      </c>
      <c r="H54" s="65"/>
      <c r="I54" s="65"/>
      <c r="J54" s="65">
        <f>SUM(J9:J53)</f>
        <v>175149.56160261823</v>
      </c>
      <c r="K54" s="65"/>
      <c r="L54" s="65"/>
      <c r="M54" s="65">
        <f>SUM(M9:M53)</f>
        <v>279072.35300261824</v>
      </c>
      <c r="N54" s="65"/>
      <c r="O54" s="259"/>
      <c r="P54" s="259">
        <f>SUM(P9:P53)</f>
        <v>439715.66372524737</v>
      </c>
      <c r="Q54" s="65"/>
      <c r="R54" s="259"/>
      <c r="S54" s="259">
        <f>SUM(S9:S53)</f>
        <v>773963.11372524756</v>
      </c>
    </row>
    <row r="55" spans="1:22" ht="25.5" x14ac:dyDescent="0.2">
      <c r="A55" s="260">
        <v>25</v>
      </c>
      <c r="B55" s="81" t="s">
        <v>51</v>
      </c>
      <c r="C55" s="258"/>
      <c r="D55" s="32"/>
      <c r="E55" s="32"/>
      <c r="F55" s="32"/>
      <c r="G55" s="65">
        <f>G54/1.18</f>
        <v>92540.408137812046</v>
      </c>
      <c r="H55" s="261"/>
      <c r="I55" s="65"/>
      <c r="J55" s="65">
        <f>J54/1.18</f>
        <v>148431.83186662561</v>
      </c>
      <c r="K55" s="261"/>
      <c r="L55" s="65"/>
      <c r="M55" s="65">
        <f>M54/1.18</f>
        <v>236501.99407001547</v>
      </c>
      <c r="N55" s="261"/>
      <c r="O55" s="259"/>
      <c r="P55" s="259">
        <f>P54/1.18</f>
        <v>372640.39298749779</v>
      </c>
      <c r="Q55" s="261"/>
      <c r="R55" s="259"/>
      <c r="S55" s="259">
        <f>S54/1.18</f>
        <v>655900.94383495557</v>
      </c>
    </row>
    <row r="56" spans="1:22" ht="21" customHeight="1" x14ac:dyDescent="0.2">
      <c r="A56" s="262">
        <v>26</v>
      </c>
      <c r="B56" s="54" t="s">
        <v>149</v>
      </c>
      <c r="C56" s="263"/>
      <c r="D56" s="263"/>
      <c r="E56" s="263"/>
      <c r="F56" s="67">
        <v>7.4999999999999997E-2</v>
      </c>
      <c r="G56" s="61">
        <f>G54*F56</f>
        <v>8189.8261201963651</v>
      </c>
      <c r="H56" s="264"/>
      <c r="I56" s="67">
        <v>7.4999999999999997E-2</v>
      </c>
      <c r="J56" s="61">
        <f>J54*I56</f>
        <v>13136.217120196367</v>
      </c>
      <c r="K56" s="264"/>
      <c r="L56" s="67">
        <v>7.4999999999999997E-2</v>
      </c>
      <c r="M56" s="67">
        <f>M54*L56</f>
        <v>20930.426475196367</v>
      </c>
      <c r="N56" s="264"/>
      <c r="O56" s="67">
        <v>7.4999999999999997E-2</v>
      </c>
      <c r="P56" s="61">
        <f>P54*O56</f>
        <v>32978.67477939355</v>
      </c>
      <c r="Q56" s="264"/>
      <c r="R56" s="67">
        <v>7.4999999999999997E-2</v>
      </c>
      <c r="S56" s="61">
        <f>S54*R56</f>
        <v>58047.233529393568</v>
      </c>
      <c r="U56" s="58"/>
    </row>
    <row r="57" spans="1:22" ht="30" x14ac:dyDescent="0.2">
      <c r="A57" s="238">
        <v>27</v>
      </c>
      <c r="B57" s="40" t="s">
        <v>53</v>
      </c>
      <c r="C57" s="90"/>
      <c r="D57" s="265" t="s">
        <v>14</v>
      </c>
      <c r="E57" s="67">
        <v>3</v>
      </c>
      <c r="F57" s="91">
        <v>339.94</v>
      </c>
      <c r="G57" s="61">
        <f>E57*F57</f>
        <v>1019.8199999999999</v>
      </c>
      <c r="H57" s="67">
        <v>3</v>
      </c>
      <c r="I57" s="110">
        <f>311.318497814372*1.055</f>
        <v>328.44101519416245</v>
      </c>
      <c r="J57" s="61">
        <f>H57*I57</f>
        <v>985.32304558248734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V57" s="266">
        <f>132*1.11*1.0891*1.086275*1.1112</f>
        <v>192.61791848782298</v>
      </c>
    </row>
    <row r="58" spans="1:22" ht="16.5" customHeight="1" x14ac:dyDescent="0.2">
      <c r="A58" s="267">
        <v>28</v>
      </c>
      <c r="B58" s="54" t="s">
        <v>88</v>
      </c>
      <c r="C58" s="211"/>
      <c r="D58" s="265" t="s">
        <v>79</v>
      </c>
      <c r="E58" s="48">
        <v>1.85</v>
      </c>
      <c r="F58" s="38">
        <v>665.16</v>
      </c>
      <c r="G58" s="61">
        <f>E58*F58</f>
        <v>1230.546</v>
      </c>
      <c r="H58" s="48">
        <v>1.85</v>
      </c>
      <c r="I58" s="38">
        <f>609.17479416*1.055</f>
        <v>642.67940783879999</v>
      </c>
      <c r="J58" s="61">
        <f>H58*I58</f>
        <v>1188.9569045017799</v>
      </c>
      <c r="K58" s="61">
        <v>1.85</v>
      </c>
      <c r="L58" s="38">
        <f>609.17479416*1.055</f>
        <v>642.67940783879999</v>
      </c>
      <c r="M58" s="61">
        <f>K58*L58</f>
        <v>1188.9569045017799</v>
      </c>
      <c r="N58" s="48">
        <v>1.85</v>
      </c>
      <c r="O58" s="38">
        <f>609.17479416*1.055</f>
        <v>642.67940783879999</v>
      </c>
      <c r="P58" s="61">
        <f>N58*O58</f>
        <v>1188.9569045017799</v>
      </c>
      <c r="Q58" s="48">
        <v>1.85</v>
      </c>
      <c r="R58" s="38">
        <f>609.17479416*1.055</f>
        <v>642.67940783879999</v>
      </c>
      <c r="S58" s="61">
        <f>Q58*R58</f>
        <v>1188.9569045017799</v>
      </c>
      <c r="T58" s="179"/>
    </row>
    <row r="59" spans="1:22" ht="17.25" customHeight="1" x14ac:dyDescent="0.2">
      <c r="A59" s="109">
        <v>29</v>
      </c>
      <c r="B59" s="54" t="s">
        <v>150</v>
      </c>
      <c r="C59" s="268"/>
      <c r="D59" s="109" t="s">
        <v>14</v>
      </c>
      <c r="E59" s="109">
        <v>1</v>
      </c>
      <c r="F59" s="110">
        <v>9060.4500000000007</v>
      </c>
      <c r="G59" s="110">
        <f>F59*E59</f>
        <v>9060.4500000000007</v>
      </c>
      <c r="H59" s="109">
        <v>1</v>
      </c>
      <c r="I59" s="110">
        <f>+F59</f>
        <v>9060.4500000000007</v>
      </c>
      <c r="J59" s="110">
        <f>I59*H59</f>
        <v>9060.4500000000007</v>
      </c>
      <c r="K59" s="269">
        <v>1</v>
      </c>
      <c r="L59" s="110">
        <f>+F59</f>
        <v>9060.4500000000007</v>
      </c>
      <c r="M59" s="110">
        <f>L59*K59</f>
        <v>9060.4500000000007</v>
      </c>
      <c r="N59" s="48">
        <v>1</v>
      </c>
      <c r="O59" s="110">
        <f>+F59</f>
        <v>9060.4500000000007</v>
      </c>
      <c r="P59" s="110">
        <f>O59*N59</f>
        <v>9060.4500000000007</v>
      </c>
      <c r="Q59" s="48">
        <v>1</v>
      </c>
      <c r="R59" s="110">
        <f>+I59</f>
        <v>9060.4500000000007</v>
      </c>
      <c r="S59" s="110">
        <f>R59*Q59</f>
        <v>9060.4500000000007</v>
      </c>
      <c r="U59" s="270">
        <f>8754.06*3.5%</f>
        <v>306.39210000000003</v>
      </c>
      <c r="V59" s="271">
        <f>U59+8754.06</f>
        <v>9060.4520999999986</v>
      </c>
    </row>
    <row r="60" spans="1:22" ht="15" customHeight="1" x14ac:dyDescent="0.25">
      <c r="A60" s="109">
        <v>30</v>
      </c>
      <c r="B60" s="47" t="s">
        <v>151</v>
      </c>
      <c r="C60" s="228"/>
      <c r="D60" s="48"/>
      <c r="E60" s="48"/>
      <c r="F60" s="48"/>
      <c r="G60" s="61">
        <v>12202.65</v>
      </c>
      <c r="H60" s="48"/>
      <c r="I60" s="48"/>
      <c r="J60" s="61">
        <v>12461.4</v>
      </c>
      <c r="K60" s="48"/>
      <c r="L60" s="48"/>
      <c r="M60" s="61">
        <f>+J60</f>
        <v>12461.4</v>
      </c>
      <c r="N60" s="48"/>
      <c r="O60" s="48"/>
      <c r="P60" s="61">
        <v>16187.4</v>
      </c>
      <c r="Q60" s="48"/>
      <c r="R60" s="61">
        <v>16187.4</v>
      </c>
      <c r="S60" s="61">
        <v>16187.4</v>
      </c>
      <c r="T60" s="254"/>
      <c r="U60" s="272"/>
    </row>
    <row r="61" spans="1:22" ht="18" customHeight="1" x14ac:dyDescent="0.2">
      <c r="A61" s="109">
        <v>31</v>
      </c>
      <c r="B61" s="47" t="s">
        <v>152</v>
      </c>
      <c r="C61" s="268"/>
      <c r="D61" s="48"/>
      <c r="E61" s="48"/>
      <c r="F61" s="48"/>
      <c r="G61" s="273">
        <f>G55*0.04</f>
        <v>3701.616325512482</v>
      </c>
      <c r="H61" s="48"/>
      <c r="I61" s="48"/>
      <c r="J61" s="273">
        <f>J55*0.04</f>
        <v>5937.2732746650245</v>
      </c>
      <c r="K61" s="48"/>
      <c r="L61" s="48"/>
      <c r="M61" s="61">
        <f>M55*0.04</f>
        <v>9460.0797628006185</v>
      </c>
      <c r="N61" s="48"/>
      <c r="O61" s="48"/>
      <c r="P61" s="61">
        <f>P55*0.04</f>
        <v>14905.615719499912</v>
      </c>
      <c r="Q61" s="48"/>
      <c r="R61" s="48"/>
      <c r="S61" s="61">
        <f>S55*0.04</f>
        <v>26236.037753398225</v>
      </c>
      <c r="T61" s="97" t="s">
        <v>56</v>
      </c>
      <c r="U61" s="102"/>
    </row>
    <row r="62" spans="1:22" ht="40.5" customHeight="1" x14ac:dyDescent="0.2">
      <c r="A62" s="109">
        <v>32</v>
      </c>
      <c r="B62" s="100" t="s">
        <v>153</v>
      </c>
      <c r="C62" s="268"/>
      <c r="D62" s="48"/>
      <c r="E62" s="48"/>
      <c r="F62" s="48"/>
      <c r="G62" s="273">
        <f>(G54+G56+G57+G58+G59+G60+G61)*0.125</f>
        <v>18075.323756040882</v>
      </c>
      <c r="H62" s="48"/>
      <c r="I62" s="48"/>
      <c r="J62" s="273">
        <f>(J54+J56+J57+J58+J59+J60+J61)*0.125</f>
        <v>27239.897743445486</v>
      </c>
      <c r="K62" s="48"/>
      <c r="L62" s="48"/>
      <c r="M62" s="61">
        <f>(M54+M56+M57+M58+M59+M60+M61)*0.125</f>
        <v>41521.708268139628</v>
      </c>
      <c r="N62" s="48"/>
      <c r="O62" s="48"/>
      <c r="P62" s="61">
        <f>(P54+P56+P57+P58+P59+P60+P61)*0.125</f>
        <v>64254.595141080332</v>
      </c>
      <c r="Q62" s="48"/>
      <c r="R62" s="48"/>
      <c r="S62" s="61">
        <f>(S54+S56+S57+S58+S59+S60+S61)*0.125</f>
        <v>110585.39898906763</v>
      </c>
      <c r="T62" s="101"/>
      <c r="U62" s="102"/>
    </row>
    <row r="63" spans="1:22" ht="27.75" customHeight="1" x14ac:dyDescent="0.2">
      <c r="A63" s="196">
        <v>33</v>
      </c>
      <c r="B63" s="274" t="s">
        <v>154</v>
      </c>
      <c r="C63" s="268"/>
      <c r="D63" s="48"/>
      <c r="E63" s="48"/>
      <c r="F63" s="48"/>
      <c r="G63" s="65">
        <f>SUM(G55:G62)</f>
        <v>146020.64033956177</v>
      </c>
      <c r="H63" s="32"/>
      <c r="I63" s="32"/>
      <c r="J63" s="65">
        <f>SUM(J55:J62)</f>
        <v>218441.34995501675</v>
      </c>
      <c r="K63" s="32"/>
      <c r="L63" s="32"/>
      <c r="M63" s="65">
        <f>SUM(M55:M62)</f>
        <v>331125.01548065385</v>
      </c>
      <c r="N63" s="32"/>
      <c r="O63" s="32"/>
      <c r="P63" s="65">
        <f>SUM(P55:P62)</f>
        <v>511216.0855319734</v>
      </c>
      <c r="Q63" s="32"/>
      <c r="R63" s="32"/>
      <c r="S63" s="65">
        <f>SUM(S55:S62)</f>
        <v>877206.42101131671</v>
      </c>
      <c r="T63" s="107"/>
    </row>
    <row r="64" spans="1:22" ht="15" customHeight="1" x14ac:dyDescent="0.2">
      <c r="A64" s="238">
        <v>34</v>
      </c>
      <c r="B64" s="54" t="s">
        <v>155</v>
      </c>
      <c r="C64" s="268"/>
      <c r="D64" s="48"/>
      <c r="E64" s="48"/>
      <c r="F64" s="48">
        <v>0.09</v>
      </c>
      <c r="G64" s="61">
        <f>G63*F64</f>
        <v>13141.857630560558</v>
      </c>
      <c r="H64" s="32"/>
      <c r="I64" s="48">
        <v>0.09</v>
      </c>
      <c r="J64" s="61">
        <f>J63*I64</f>
        <v>19659.721495951508</v>
      </c>
      <c r="K64" s="48"/>
      <c r="L64" s="48">
        <v>0.09</v>
      </c>
      <c r="M64" s="61">
        <f>M63*L64</f>
        <v>29801.251393258844</v>
      </c>
      <c r="N64" s="48"/>
      <c r="O64" s="48">
        <v>0.09</v>
      </c>
      <c r="P64" s="61">
        <f>P63*O64</f>
        <v>46009.447697877607</v>
      </c>
      <c r="Q64" s="48"/>
      <c r="R64" s="48">
        <v>0.09</v>
      </c>
      <c r="S64" s="61">
        <f>S63*R64</f>
        <v>78948.577891018504</v>
      </c>
      <c r="T64" s="107"/>
    </row>
    <row r="65" spans="1:20" ht="15" customHeight="1" x14ac:dyDescent="0.2">
      <c r="A65" s="238">
        <v>35</v>
      </c>
      <c r="B65" s="54" t="s">
        <v>156</v>
      </c>
      <c r="C65" s="268"/>
      <c r="D65" s="48"/>
      <c r="E65" s="48"/>
      <c r="F65" s="48">
        <v>0.09</v>
      </c>
      <c r="G65" s="61">
        <f>G63*F65</f>
        <v>13141.857630560558</v>
      </c>
      <c r="H65" s="48"/>
      <c r="I65" s="48">
        <v>0.09</v>
      </c>
      <c r="J65" s="61">
        <f>J63*I65</f>
        <v>19659.721495951508</v>
      </c>
      <c r="K65" s="48"/>
      <c r="L65" s="48">
        <v>0.09</v>
      </c>
      <c r="M65" s="61">
        <f>M63*L65</f>
        <v>29801.251393258844</v>
      </c>
      <c r="N65" s="48"/>
      <c r="O65" s="48">
        <v>0.09</v>
      </c>
      <c r="P65" s="61">
        <f>P63*O65</f>
        <v>46009.447697877607</v>
      </c>
      <c r="Q65" s="48"/>
      <c r="R65" s="48">
        <v>0.09</v>
      </c>
      <c r="S65" s="61">
        <f>S63*R65</f>
        <v>78948.577891018504</v>
      </c>
      <c r="T65" s="183"/>
    </row>
    <row r="66" spans="1:20" ht="27" customHeight="1" x14ac:dyDescent="0.2">
      <c r="A66" s="238">
        <v>36</v>
      </c>
      <c r="B66" s="100" t="s">
        <v>157</v>
      </c>
      <c r="C66" s="228"/>
      <c r="D66" s="48"/>
      <c r="E66" s="48"/>
      <c r="F66" s="48"/>
      <c r="G66" s="61">
        <f>G63+G64+G65</f>
        <v>172304.35560068287</v>
      </c>
      <c r="H66" s="61"/>
      <c r="I66" s="61"/>
      <c r="J66" s="61">
        <f>J63+J64+J65</f>
        <v>257760.79294691974</v>
      </c>
      <c r="K66" s="61"/>
      <c r="L66" s="61"/>
      <c r="M66" s="61">
        <f>M63+M64+M65</f>
        <v>390727.51826717157</v>
      </c>
      <c r="N66" s="61"/>
      <c r="O66" s="61"/>
      <c r="P66" s="61">
        <f>P63+P64+P65</f>
        <v>603234.9809277287</v>
      </c>
      <c r="Q66" s="61"/>
      <c r="R66" s="61"/>
      <c r="S66" s="61">
        <f>S63+S64+S65</f>
        <v>1035103.5767933537</v>
      </c>
    </row>
    <row r="67" spans="1:20" ht="27.75" customHeight="1" x14ac:dyDescent="0.2">
      <c r="A67" s="196">
        <v>37</v>
      </c>
      <c r="B67" s="104" t="s">
        <v>62</v>
      </c>
      <c r="C67" s="275"/>
      <c r="D67" s="32"/>
      <c r="E67" s="32"/>
      <c r="F67" s="32"/>
      <c r="G67" s="105">
        <f>ROUND(G66,0)</f>
        <v>172304</v>
      </c>
      <c r="H67" s="105"/>
      <c r="I67" s="105"/>
      <c r="J67" s="105">
        <f>ROUND(J66,0)</f>
        <v>257761</v>
      </c>
      <c r="K67" s="105"/>
      <c r="L67" s="105"/>
      <c r="M67" s="105">
        <f>ROUND(M66,0)</f>
        <v>390728</v>
      </c>
      <c r="N67" s="105"/>
      <c r="O67" s="105"/>
      <c r="P67" s="105">
        <f>ROUND(P66,0)</f>
        <v>603235</v>
      </c>
      <c r="Q67" s="105"/>
      <c r="R67" s="105"/>
      <c r="S67" s="105">
        <f>ROUND(S66,0)</f>
        <v>1035104</v>
      </c>
    </row>
    <row r="68" spans="1:20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20" ht="18.75" customHeight="1" x14ac:dyDescent="0.2">
      <c r="A69" s="276"/>
      <c r="B69" s="277" t="s">
        <v>158</v>
      </c>
      <c r="C69" s="277"/>
      <c r="D69" s="277"/>
      <c r="E69" s="277"/>
      <c r="F69" s="277"/>
      <c r="G69" s="277"/>
      <c r="H69" s="277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</row>
    <row r="70" spans="1:20" ht="17.25" customHeight="1" x14ac:dyDescent="0.2">
      <c r="A70" s="209"/>
      <c r="B70" s="278" t="s">
        <v>159</v>
      </c>
      <c r="C70" s="278"/>
      <c r="D70" s="278"/>
      <c r="E70" s="278"/>
      <c r="F70" s="278"/>
      <c r="G70" s="278"/>
      <c r="H70" s="278"/>
      <c r="I70" s="205"/>
      <c r="J70" s="205"/>
      <c r="K70" s="279"/>
      <c r="L70" s="205"/>
      <c r="M70" s="205"/>
      <c r="N70" s="279"/>
      <c r="O70" s="279"/>
      <c r="P70" s="279"/>
      <c r="Q70" s="279"/>
      <c r="R70" s="279"/>
      <c r="S70" s="279"/>
    </row>
    <row r="71" spans="1:20" x14ac:dyDescent="0.2">
      <c r="A71" s="209"/>
      <c r="B71" s="210"/>
      <c r="C71" s="211"/>
      <c r="D71" s="205"/>
      <c r="E71" s="209"/>
      <c r="F71" s="205"/>
      <c r="G71" s="205"/>
      <c r="H71" s="209"/>
      <c r="I71" s="205"/>
      <c r="J71" s="205"/>
      <c r="K71" s="209"/>
      <c r="L71" s="205"/>
      <c r="M71" s="205"/>
      <c r="N71" s="209"/>
      <c r="O71" s="212"/>
      <c r="P71" s="279"/>
      <c r="Q71" s="279"/>
      <c r="R71" s="279"/>
      <c r="S71" s="279"/>
      <c r="T71" s="280"/>
    </row>
    <row r="72" spans="1:20" ht="27.75" customHeight="1" x14ac:dyDescent="0.2">
      <c r="A72" s="209"/>
      <c r="B72" s="281" t="s">
        <v>160</v>
      </c>
      <c r="C72" s="281"/>
      <c r="D72" s="281"/>
      <c r="E72" s="281"/>
      <c r="F72" s="281"/>
      <c r="G72" s="281"/>
      <c r="H72" s="281"/>
      <c r="I72" s="205"/>
      <c r="J72" s="205"/>
      <c r="K72" s="209"/>
      <c r="L72" s="205"/>
      <c r="M72" s="205"/>
      <c r="N72" s="209"/>
      <c r="O72" s="212"/>
      <c r="P72" s="279"/>
      <c r="Q72" s="279"/>
      <c r="R72" s="279"/>
      <c r="S72" s="279"/>
      <c r="T72" s="280"/>
    </row>
    <row r="73" spans="1:20" ht="20.25" x14ac:dyDescent="0.3">
      <c r="A73" s="282" t="s">
        <v>65</v>
      </c>
      <c r="B73" s="132" t="s">
        <v>161</v>
      </c>
      <c r="C73" s="211"/>
      <c r="D73" s="205"/>
      <c r="E73" s="209"/>
      <c r="F73" s="205"/>
      <c r="G73" s="205"/>
      <c r="H73" s="209"/>
      <c r="I73" s="205"/>
      <c r="J73" s="205"/>
      <c r="K73" s="209"/>
      <c r="L73" s="205"/>
      <c r="M73" s="205"/>
      <c r="N73" s="209"/>
      <c r="O73" s="212"/>
      <c r="P73" s="279"/>
      <c r="Q73" s="279"/>
      <c r="R73" s="279"/>
      <c r="S73" s="279"/>
      <c r="T73" s="280"/>
    </row>
    <row r="78" spans="1:20" x14ac:dyDescent="0.2">
      <c r="A78" s="283"/>
      <c r="B78" s="284"/>
      <c r="C78" s="285"/>
      <c r="D78" s="286"/>
      <c r="E78" s="283"/>
      <c r="F78" s="286"/>
      <c r="G78" s="286"/>
      <c r="H78" s="283"/>
      <c r="I78" s="286"/>
      <c r="J78" s="286"/>
      <c r="K78" s="283"/>
      <c r="L78" s="286"/>
      <c r="M78" s="286"/>
      <c r="N78" s="283"/>
      <c r="O78" s="287"/>
      <c r="P78" s="287"/>
      <c r="Q78" s="287"/>
      <c r="R78" s="287"/>
      <c r="S78" s="287"/>
    </row>
    <row r="79" spans="1:20" x14ac:dyDescent="0.2">
      <c r="A79" s="283"/>
      <c r="B79" s="284"/>
      <c r="C79" s="285"/>
      <c r="D79" s="286"/>
      <c r="E79" s="283"/>
      <c r="F79" s="286"/>
      <c r="G79" s="286"/>
      <c r="H79" s="283"/>
      <c r="I79" s="286"/>
      <c r="J79" s="286"/>
      <c r="K79" s="283"/>
      <c r="L79" s="286"/>
      <c r="M79" s="286"/>
      <c r="N79" s="283"/>
      <c r="O79" s="287"/>
      <c r="P79" s="287"/>
      <c r="Q79" s="287"/>
      <c r="R79" s="287"/>
      <c r="S79" s="287"/>
    </row>
    <row r="80" spans="1:20" x14ac:dyDescent="0.2">
      <c r="A80" s="283"/>
      <c r="B80" s="284"/>
      <c r="C80" s="285"/>
      <c r="D80" s="286"/>
      <c r="E80" s="283"/>
      <c r="F80" s="286"/>
      <c r="G80" s="286"/>
      <c r="H80" s="283"/>
      <c r="I80" s="286"/>
      <c r="J80" s="286"/>
      <c r="K80" s="283"/>
      <c r="L80" s="286"/>
      <c r="M80" s="286"/>
      <c r="N80" s="283"/>
      <c r="O80" s="287"/>
      <c r="P80" s="287"/>
      <c r="Q80" s="287"/>
      <c r="R80" s="287"/>
      <c r="S80" s="287"/>
    </row>
    <row r="81" spans="1:19" x14ac:dyDescent="0.2">
      <c r="A81" s="283"/>
      <c r="B81" s="284"/>
      <c r="C81" s="285"/>
      <c r="D81" s="286"/>
      <c r="E81" s="283"/>
      <c r="F81" s="286"/>
      <c r="G81" s="286"/>
      <c r="H81" s="283"/>
      <c r="I81" s="286"/>
      <c r="J81" s="286"/>
      <c r="K81" s="283"/>
      <c r="L81" s="286"/>
      <c r="M81" s="286"/>
      <c r="N81" s="283"/>
      <c r="O81" s="287"/>
      <c r="P81" s="287"/>
      <c r="Q81" s="287"/>
      <c r="R81" s="287"/>
      <c r="S81" s="287"/>
    </row>
    <row r="82" spans="1:19" x14ac:dyDescent="0.2">
      <c r="A82" s="283"/>
      <c r="B82" s="284"/>
      <c r="C82" s="285"/>
      <c r="D82" s="286"/>
      <c r="E82" s="283"/>
      <c r="F82" s="286"/>
      <c r="G82" s="286"/>
      <c r="H82" s="283"/>
      <c r="I82" s="286"/>
      <c r="J82" s="286"/>
      <c r="K82" s="283"/>
      <c r="L82" s="286"/>
      <c r="M82" s="286"/>
      <c r="N82" s="283"/>
      <c r="O82" s="287"/>
      <c r="P82" s="287"/>
      <c r="Q82" s="287"/>
      <c r="R82" s="287"/>
      <c r="S82" s="287"/>
    </row>
    <row r="83" spans="1:19" x14ac:dyDescent="0.2">
      <c r="A83" s="283"/>
      <c r="B83" s="284"/>
      <c r="C83" s="285"/>
      <c r="D83" s="286"/>
      <c r="E83" s="283"/>
      <c r="F83" s="286"/>
      <c r="G83" s="286"/>
      <c r="H83" s="283"/>
      <c r="I83" s="286"/>
      <c r="J83" s="286"/>
      <c r="K83" s="283"/>
      <c r="L83" s="286"/>
      <c r="M83" s="286"/>
      <c r="N83" s="283"/>
      <c r="O83" s="287"/>
      <c r="P83" s="287"/>
      <c r="Q83" s="287"/>
      <c r="R83" s="287"/>
      <c r="S83" s="287"/>
    </row>
    <row r="84" spans="1:19" x14ac:dyDescent="0.2">
      <c r="A84" s="283"/>
      <c r="B84" s="284"/>
      <c r="C84" s="285"/>
      <c r="D84" s="286"/>
      <c r="E84" s="283"/>
      <c r="F84" s="286"/>
      <c r="G84" s="286"/>
      <c r="H84" s="283"/>
      <c r="I84" s="286"/>
      <c r="J84" s="286"/>
      <c r="K84" s="283"/>
      <c r="L84" s="286"/>
      <c r="M84" s="286"/>
      <c r="N84" s="283"/>
      <c r="O84" s="287"/>
      <c r="P84" s="287"/>
      <c r="Q84" s="287"/>
      <c r="R84" s="287"/>
      <c r="S84" s="287"/>
    </row>
    <row r="85" spans="1:19" x14ac:dyDescent="0.2">
      <c r="A85" s="283"/>
      <c r="B85" s="284"/>
      <c r="C85" s="285"/>
      <c r="D85" s="286"/>
      <c r="E85" s="283"/>
      <c r="F85" s="286"/>
      <c r="G85" s="286"/>
      <c r="H85" s="283"/>
      <c r="I85" s="286"/>
      <c r="J85" s="286"/>
      <c r="K85" s="283"/>
      <c r="L85" s="286"/>
      <c r="M85" s="286"/>
      <c r="N85" s="283"/>
      <c r="O85" s="287"/>
      <c r="P85" s="287"/>
      <c r="Q85" s="287"/>
      <c r="R85" s="287"/>
      <c r="S85" s="287"/>
    </row>
    <row r="86" spans="1:19" x14ac:dyDescent="0.2">
      <c r="A86" s="283"/>
      <c r="B86" s="284"/>
      <c r="C86" s="285"/>
      <c r="D86" s="286"/>
      <c r="E86" s="283"/>
      <c r="F86" s="286"/>
      <c r="G86" s="286"/>
      <c r="H86" s="283"/>
      <c r="I86" s="286"/>
      <c r="J86" s="286"/>
      <c r="K86" s="283"/>
      <c r="L86" s="286"/>
      <c r="M86" s="286"/>
      <c r="N86" s="283"/>
      <c r="O86" s="287"/>
      <c r="P86" s="287"/>
      <c r="Q86" s="287"/>
      <c r="R86" s="287"/>
      <c r="S86" s="287"/>
    </row>
    <row r="87" spans="1:19" x14ac:dyDescent="0.2">
      <c r="A87" s="283"/>
      <c r="B87" s="284"/>
      <c r="C87" s="285"/>
      <c r="D87" s="286"/>
      <c r="E87" s="283"/>
      <c r="F87" s="286"/>
      <c r="G87" s="286"/>
      <c r="H87" s="283"/>
      <c r="I87" s="286"/>
      <c r="J87" s="286"/>
      <c r="K87" s="283"/>
      <c r="L87" s="286"/>
      <c r="M87" s="286"/>
      <c r="N87" s="283"/>
      <c r="O87" s="287"/>
      <c r="P87" s="287"/>
      <c r="Q87" s="287"/>
      <c r="R87" s="287"/>
      <c r="S87" s="287"/>
    </row>
    <row r="88" spans="1:19" x14ac:dyDescent="0.2">
      <c r="A88" s="283"/>
      <c r="B88" s="284"/>
      <c r="C88" s="285"/>
      <c r="D88" s="286"/>
      <c r="E88" s="283"/>
      <c r="F88" s="286"/>
      <c r="G88" s="286"/>
      <c r="H88" s="283"/>
      <c r="I88" s="286"/>
      <c r="J88" s="286"/>
      <c r="K88" s="283"/>
      <c r="L88" s="286"/>
      <c r="M88" s="286"/>
      <c r="N88" s="283"/>
      <c r="O88" s="287"/>
      <c r="P88" s="287"/>
      <c r="Q88" s="287"/>
      <c r="R88" s="287"/>
      <c r="S88" s="287"/>
    </row>
    <row r="89" spans="1:19" x14ac:dyDescent="0.2">
      <c r="A89" s="283"/>
      <c r="B89" s="252"/>
      <c r="C89" s="288"/>
      <c r="D89" s="102"/>
      <c r="E89" s="102"/>
      <c r="F89" s="98"/>
      <c r="G89" s="98"/>
      <c r="H89" s="289"/>
      <c r="I89" s="98"/>
      <c r="J89" s="98"/>
      <c r="K89" s="289"/>
      <c r="L89" s="98"/>
      <c r="M89" s="98"/>
      <c r="N89" s="289"/>
      <c r="O89" s="290"/>
      <c r="P89" s="290"/>
      <c r="Q89" s="290"/>
      <c r="R89" s="290"/>
      <c r="S89" s="290"/>
    </row>
    <row r="90" spans="1:19" x14ac:dyDescent="0.2">
      <c r="A90" s="283"/>
      <c r="B90" s="284"/>
      <c r="C90" s="285"/>
      <c r="D90" s="286"/>
      <c r="E90" s="283"/>
      <c r="F90" s="286"/>
      <c r="G90" s="286"/>
      <c r="H90" s="283"/>
      <c r="I90" s="286"/>
      <c r="J90" s="286"/>
      <c r="K90" s="283"/>
      <c r="L90" s="286"/>
      <c r="M90" s="286"/>
      <c r="N90" s="283"/>
      <c r="O90" s="287"/>
      <c r="P90" s="287"/>
      <c r="Q90" s="287"/>
      <c r="R90" s="287"/>
      <c r="S90" s="287"/>
    </row>
    <row r="91" spans="1:19" x14ac:dyDescent="0.2">
      <c r="A91" s="283"/>
      <c r="B91" s="284"/>
      <c r="C91" s="285"/>
      <c r="D91" s="286"/>
      <c r="E91" s="283"/>
      <c r="F91" s="286"/>
      <c r="G91" s="286"/>
      <c r="H91" s="283"/>
      <c r="I91" s="286"/>
      <c r="J91" s="286"/>
      <c r="K91" s="283"/>
      <c r="L91" s="286"/>
      <c r="M91" s="286"/>
      <c r="N91" s="283"/>
      <c r="O91" s="287"/>
      <c r="P91" s="287"/>
      <c r="Q91" s="287"/>
      <c r="R91" s="287"/>
      <c r="S91" s="287"/>
    </row>
  </sheetData>
  <mergeCells count="20">
    <mergeCell ref="A23:A25"/>
    <mergeCell ref="A30:A32"/>
    <mergeCell ref="A37:A41"/>
    <mergeCell ref="B69:H69"/>
    <mergeCell ref="B70:H70"/>
    <mergeCell ref="B72:H72"/>
    <mergeCell ref="K5:M5"/>
    <mergeCell ref="N5:P5"/>
    <mergeCell ref="Q5:S5"/>
    <mergeCell ref="A8:A12"/>
    <mergeCell ref="A14:A15"/>
    <mergeCell ref="A17:A18"/>
    <mergeCell ref="E2:J2"/>
    <mergeCell ref="B4:M4"/>
    <mergeCell ref="A5:A6"/>
    <mergeCell ref="B5:B6"/>
    <mergeCell ref="C5:C6"/>
    <mergeCell ref="D5:D6"/>
    <mergeCell ref="E5:G5"/>
    <mergeCell ref="H5:J5"/>
  </mergeCells>
  <conditionalFormatting sqref="B54">
    <cfRule type="cellIs" dxfId="9" priority="2" stopIfTrue="1" operator="equal">
      <formula>"?"</formula>
    </cfRule>
  </conditionalFormatting>
  <conditionalFormatting sqref="B55">
    <cfRule type="cellIs" dxfId="8" priority="1" stopIfTrue="1" operator="equal">
      <formula>"?"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sqref="A1:XFD1048576"/>
    </sheetView>
  </sheetViews>
  <sheetFormatPr defaultRowHeight="15" x14ac:dyDescent="0.25"/>
  <cols>
    <col min="1" max="1" width="7.5703125" style="6" customWidth="1"/>
    <col min="2" max="2" width="29.7109375" style="6" customWidth="1"/>
    <col min="3" max="3" width="14.5703125" style="6" customWidth="1"/>
    <col min="4" max="4" width="10.7109375" style="6" bestFit="1" customWidth="1"/>
    <col min="5" max="5" width="11.7109375" style="6" customWidth="1"/>
    <col min="6" max="6" width="12.140625" style="6" customWidth="1"/>
    <col min="7" max="7" width="12.7109375" style="6" customWidth="1"/>
    <col min="8" max="8" width="11.28515625" style="6" customWidth="1"/>
    <col min="9" max="9" width="13.5703125" style="204" bestFit="1" customWidth="1"/>
    <col min="10" max="10" width="22.42578125" style="6" customWidth="1"/>
    <col min="11" max="256" width="9.140625" style="6"/>
    <col min="257" max="257" width="7.5703125" style="6" customWidth="1"/>
    <col min="258" max="258" width="29.7109375" style="6" customWidth="1"/>
    <col min="259" max="259" width="14.5703125" style="6" customWidth="1"/>
    <col min="260" max="260" width="10.7109375" style="6" bestFit="1" customWidth="1"/>
    <col min="261" max="261" width="11.7109375" style="6" customWidth="1"/>
    <col min="262" max="262" width="12.140625" style="6" customWidth="1"/>
    <col min="263" max="263" width="12.7109375" style="6" customWidth="1"/>
    <col min="264" max="264" width="11.28515625" style="6" customWidth="1"/>
    <col min="265" max="265" width="13.5703125" style="6" bestFit="1" customWidth="1"/>
    <col min="266" max="266" width="22.42578125" style="6" customWidth="1"/>
    <col min="267" max="512" width="9.140625" style="6"/>
    <col min="513" max="513" width="7.5703125" style="6" customWidth="1"/>
    <col min="514" max="514" width="29.7109375" style="6" customWidth="1"/>
    <col min="515" max="515" width="14.5703125" style="6" customWidth="1"/>
    <col min="516" max="516" width="10.7109375" style="6" bestFit="1" customWidth="1"/>
    <col min="517" max="517" width="11.7109375" style="6" customWidth="1"/>
    <col min="518" max="518" width="12.140625" style="6" customWidth="1"/>
    <col min="519" max="519" width="12.7109375" style="6" customWidth="1"/>
    <col min="520" max="520" width="11.28515625" style="6" customWidth="1"/>
    <col min="521" max="521" width="13.5703125" style="6" bestFit="1" customWidth="1"/>
    <col min="522" max="522" width="22.42578125" style="6" customWidth="1"/>
    <col min="523" max="768" width="9.140625" style="6"/>
    <col min="769" max="769" width="7.5703125" style="6" customWidth="1"/>
    <col min="770" max="770" width="29.7109375" style="6" customWidth="1"/>
    <col min="771" max="771" width="14.5703125" style="6" customWidth="1"/>
    <col min="772" max="772" width="10.7109375" style="6" bestFit="1" customWidth="1"/>
    <col min="773" max="773" width="11.7109375" style="6" customWidth="1"/>
    <col min="774" max="774" width="12.140625" style="6" customWidth="1"/>
    <col min="775" max="775" width="12.7109375" style="6" customWidth="1"/>
    <col min="776" max="776" width="11.28515625" style="6" customWidth="1"/>
    <col min="777" max="777" width="13.5703125" style="6" bestFit="1" customWidth="1"/>
    <col min="778" max="778" width="22.42578125" style="6" customWidth="1"/>
    <col min="779" max="1024" width="9.140625" style="6"/>
    <col min="1025" max="1025" width="7.5703125" style="6" customWidth="1"/>
    <col min="1026" max="1026" width="29.7109375" style="6" customWidth="1"/>
    <col min="1027" max="1027" width="14.5703125" style="6" customWidth="1"/>
    <col min="1028" max="1028" width="10.7109375" style="6" bestFit="1" customWidth="1"/>
    <col min="1029" max="1029" width="11.7109375" style="6" customWidth="1"/>
    <col min="1030" max="1030" width="12.140625" style="6" customWidth="1"/>
    <col min="1031" max="1031" width="12.7109375" style="6" customWidth="1"/>
    <col min="1032" max="1032" width="11.28515625" style="6" customWidth="1"/>
    <col min="1033" max="1033" width="13.5703125" style="6" bestFit="1" customWidth="1"/>
    <col min="1034" max="1034" width="22.42578125" style="6" customWidth="1"/>
    <col min="1035" max="1280" width="9.140625" style="6"/>
    <col min="1281" max="1281" width="7.5703125" style="6" customWidth="1"/>
    <col min="1282" max="1282" width="29.7109375" style="6" customWidth="1"/>
    <col min="1283" max="1283" width="14.5703125" style="6" customWidth="1"/>
    <col min="1284" max="1284" width="10.7109375" style="6" bestFit="1" customWidth="1"/>
    <col min="1285" max="1285" width="11.7109375" style="6" customWidth="1"/>
    <col min="1286" max="1286" width="12.140625" style="6" customWidth="1"/>
    <col min="1287" max="1287" width="12.7109375" style="6" customWidth="1"/>
    <col min="1288" max="1288" width="11.28515625" style="6" customWidth="1"/>
    <col min="1289" max="1289" width="13.5703125" style="6" bestFit="1" customWidth="1"/>
    <col min="1290" max="1290" width="22.42578125" style="6" customWidth="1"/>
    <col min="1291" max="1536" width="9.140625" style="6"/>
    <col min="1537" max="1537" width="7.5703125" style="6" customWidth="1"/>
    <col min="1538" max="1538" width="29.7109375" style="6" customWidth="1"/>
    <col min="1539" max="1539" width="14.5703125" style="6" customWidth="1"/>
    <col min="1540" max="1540" width="10.7109375" style="6" bestFit="1" customWidth="1"/>
    <col min="1541" max="1541" width="11.7109375" style="6" customWidth="1"/>
    <col min="1542" max="1542" width="12.140625" style="6" customWidth="1"/>
    <col min="1543" max="1543" width="12.7109375" style="6" customWidth="1"/>
    <col min="1544" max="1544" width="11.28515625" style="6" customWidth="1"/>
    <col min="1545" max="1545" width="13.5703125" style="6" bestFit="1" customWidth="1"/>
    <col min="1546" max="1546" width="22.42578125" style="6" customWidth="1"/>
    <col min="1547" max="1792" width="9.140625" style="6"/>
    <col min="1793" max="1793" width="7.5703125" style="6" customWidth="1"/>
    <col min="1794" max="1794" width="29.7109375" style="6" customWidth="1"/>
    <col min="1795" max="1795" width="14.5703125" style="6" customWidth="1"/>
    <col min="1796" max="1796" width="10.7109375" style="6" bestFit="1" customWidth="1"/>
    <col min="1797" max="1797" width="11.7109375" style="6" customWidth="1"/>
    <col min="1798" max="1798" width="12.140625" style="6" customWidth="1"/>
    <col min="1799" max="1799" width="12.7109375" style="6" customWidth="1"/>
    <col min="1800" max="1800" width="11.28515625" style="6" customWidth="1"/>
    <col min="1801" max="1801" width="13.5703125" style="6" bestFit="1" customWidth="1"/>
    <col min="1802" max="1802" width="22.42578125" style="6" customWidth="1"/>
    <col min="1803" max="2048" width="9.140625" style="6"/>
    <col min="2049" max="2049" width="7.5703125" style="6" customWidth="1"/>
    <col min="2050" max="2050" width="29.7109375" style="6" customWidth="1"/>
    <col min="2051" max="2051" width="14.5703125" style="6" customWidth="1"/>
    <col min="2052" max="2052" width="10.7109375" style="6" bestFit="1" customWidth="1"/>
    <col min="2053" max="2053" width="11.7109375" style="6" customWidth="1"/>
    <col min="2054" max="2054" width="12.140625" style="6" customWidth="1"/>
    <col min="2055" max="2055" width="12.7109375" style="6" customWidth="1"/>
    <col min="2056" max="2056" width="11.28515625" style="6" customWidth="1"/>
    <col min="2057" max="2057" width="13.5703125" style="6" bestFit="1" customWidth="1"/>
    <col min="2058" max="2058" width="22.42578125" style="6" customWidth="1"/>
    <col min="2059" max="2304" width="9.140625" style="6"/>
    <col min="2305" max="2305" width="7.5703125" style="6" customWidth="1"/>
    <col min="2306" max="2306" width="29.7109375" style="6" customWidth="1"/>
    <col min="2307" max="2307" width="14.5703125" style="6" customWidth="1"/>
    <col min="2308" max="2308" width="10.7109375" style="6" bestFit="1" customWidth="1"/>
    <col min="2309" max="2309" width="11.7109375" style="6" customWidth="1"/>
    <col min="2310" max="2310" width="12.140625" style="6" customWidth="1"/>
    <col min="2311" max="2311" width="12.7109375" style="6" customWidth="1"/>
    <col min="2312" max="2312" width="11.28515625" style="6" customWidth="1"/>
    <col min="2313" max="2313" width="13.5703125" style="6" bestFit="1" customWidth="1"/>
    <col min="2314" max="2314" width="22.42578125" style="6" customWidth="1"/>
    <col min="2315" max="2560" width="9.140625" style="6"/>
    <col min="2561" max="2561" width="7.5703125" style="6" customWidth="1"/>
    <col min="2562" max="2562" width="29.7109375" style="6" customWidth="1"/>
    <col min="2563" max="2563" width="14.5703125" style="6" customWidth="1"/>
    <col min="2564" max="2564" width="10.7109375" style="6" bestFit="1" customWidth="1"/>
    <col min="2565" max="2565" width="11.7109375" style="6" customWidth="1"/>
    <col min="2566" max="2566" width="12.140625" style="6" customWidth="1"/>
    <col min="2567" max="2567" width="12.7109375" style="6" customWidth="1"/>
    <col min="2568" max="2568" width="11.28515625" style="6" customWidth="1"/>
    <col min="2569" max="2569" width="13.5703125" style="6" bestFit="1" customWidth="1"/>
    <col min="2570" max="2570" width="22.42578125" style="6" customWidth="1"/>
    <col min="2571" max="2816" width="9.140625" style="6"/>
    <col min="2817" max="2817" width="7.5703125" style="6" customWidth="1"/>
    <col min="2818" max="2818" width="29.7109375" style="6" customWidth="1"/>
    <col min="2819" max="2819" width="14.5703125" style="6" customWidth="1"/>
    <col min="2820" max="2820" width="10.7109375" style="6" bestFit="1" customWidth="1"/>
    <col min="2821" max="2821" width="11.7109375" style="6" customWidth="1"/>
    <col min="2822" max="2822" width="12.140625" style="6" customWidth="1"/>
    <col min="2823" max="2823" width="12.7109375" style="6" customWidth="1"/>
    <col min="2824" max="2824" width="11.28515625" style="6" customWidth="1"/>
    <col min="2825" max="2825" width="13.5703125" style="6" bestFit="1" customWidth="1"/>
    <col min="2826" max="2826" width="22.42578125" style="6" customWidth="1"/>
    <col min="2827" max="3072" width="9.140625" style="6"/>
    <col min="3073" max="3073" width="7.5703125" style="6" customWidth="1"/>
    <col min="3074" max="3074" width="29.7109375" style="6" customWidth="1"/>
    <col min="3075" max="3075" width="14.5703125" style="6" customWidth="1"/>
    <col min="3076" max="3076" width="10.7109375" style="6" bestFit="1" customWidth="1"/>
    <col min="3077" max="3077" width="11.7109375" style="6" customWidth="1"/>
    <col min="3078" max="3078" width="12.140625" style="6" customWidth="1"/>
    <col min="3079" max="3079" width="12.7109375" style="6" customWidth="1"/>
    <col min="3080" max="3080" width="11.28515625" style="6" customWidth="1"/>
    <col min="3081" max="3081" width="13.5703125" style="6" bestFit="1" customWidth="1"/>
    <col min="3082" max="3082" width="22.42578125" style="6" customWidth="1"/>
    <col min="3083" max="3328" width="9.140625" style="6"/>
    <col min="3329" max="3329" width="7.5703125" style="6" customWidth="1"/>
    <col min="3330" max="3330" width="29.7109375" style="6" customWidth="1"/>
    <col min="3331" max="3331" width="14.5703125" style="6" customWidth="1"/>
    <col min="3332" max="3332" width="10.7109375" style="6" bestFit="1" customWidth="1"/>
    <col min="3333" max="3333" width="11.7109375" style="6" customWidth="1"/>
    <col min="3334" max="3334" width="12.140625" style="6" customWidth="1"/>
    <col min="3335" max="3335" width="12.7109375" style="6" customWidth="1"/>
    <col min="3336" max="3336" width="11.28515625" style="6" customWidth="1"/>
    <col min="3337" max="3337" width="13.5703125" style="6" bestFit="1" customWidth="1"/>
    <col min="3338" max="3338" width="22.42578125" style="6" customWidth="1"/>
    <col min="3339" max="3584" width="9.140625" style="6"/>
    <col min="3585" max="3585" width="7.5703125" style="6" customWidth="1"/>
    <col min="3586" max="3586" width="29.7109375" style="6" customWidth="1"/>
    <col min="3587" max="3587" width="14.5703125" style="6" customWidth="1"/>
    <col min="3588" max="3588" width="10.7109375" style="6" bestFit="1" customWidth="1"/>
    <col min="3589" max="3589" width="11.7109375" style="6" customWidth="1"/>
    <col min="3590" max="3590" width="12.140625" style="6" customWidth="1"/>
    <col min="3591" max="3591" width="12.7109375" style="6" customWidth="1"/>
    <col min="3592" max="3592" width="11.28515625" style="6" customWidth="1"/>
    <col min="3593" max="3593" width="13.5703125" style="6" bestFit="1" customWidth="1"/>
    <col min="3594" max="3594" width="22.42578125" style="6" customWidth="1"/>
    <col min="3595" max="3840" width="9.140625" style="6"/>
    <col min="3841" max="3841" width="7.5703125" style="6" customWidth="1"/>
    <col min="3842" max="3842" width="29.7109375" style="6" customWidth="1"/>
    <col min="3843" max="3843" width="14.5703125" style="6" customWidth="1"/>
    <col min="3844" max="3844" width="10.7109375" style="6" bestFit="1" customWidth="1"/>
    <col min="3845" max="3845" width="11.7109375" style="6" customWidth="1"/>
    <col min="3846" max="3846" width="12.140625" style="6" customWidth="1"/>
    <col min="3847" max="3847" width="12.7109375" style="6" customWidth="1"/>
    <col min="3848" max="3848" width="11.28515625" style="6" customWidth="1"/>
    <col min="3849" max="3849" width="13.5703125" style="6" bestFit="1" customWidth="1"/>
    <col min="3850" max="3850" width="22.42578125" style="6" customWidth="1"/>
    <col min="3851" max="4096" width="9.140625" style="6"/>
    <col min="4097" max="4097" width="7.5703125" style="6" customWidth="1"/>
    <col min="4098" max="4098" width="29.7109375" style="6" customWidth="1"/>
    <col min="4099" max="4099" width="14.5703125" style="6" customWidth="1"/>
    <col min="4100" max="4100" width="10.7109375" style="6" bestFit="1" customWidth="1"/>
    <col min="4101" max="4101" width="11.7109375" style="6" customWidth="1"/>
    <col min="4102" max="4102" width="12.140625" style="6" customWidth="1"/>
    <col min="4103" max="4103" width="12.7109375" style="6" customWidth="1"/>
    <col min="4104" max="4104" width="11.28515625" style="6" customWidth="1"/>
    <col min="4105" max="4105" width="13.5703125" style="6" bestFit="1" customWidth="1"/>
    <col min="4106" max="4106" width="22.42578125" style="6" customWidth="1"/>
    <col min="4107" max="4352" width="9.140625" style="6"/>
    <col min="4353" max="4353" width="7.5703125" style="6" customWidth="1"/>
    <col min="4354" max="4354" width="29.7109375" style="6" customWidth="1"/>
    <col min="4355" max="4355" width="14.5703125" style="6" customWidth="1"/>
    <col min="4356" max="4356" width="10.7109375" style="6" bestFit="1" customWidth="1"/>
    <col min="4357" max="4357" width="11.7109375" style="6" customWidth="1"/>
    <col min="4358" max="4358" width="12.140625" style="6" customWidth="1"/>
    <col min="4359" max="4359" width="12.7109375" style="6" customWidth="1"/>
    <col min="4360" max="4360" width="11.28515625" style="6" customWidth="1"/>
    <col min="4361" max="4361" width="13.5703125" style="6" bestFit="1" customWidth="1"/>
    <col min="4362" max="4362" width="22.42578125" style="6" customWidth="1"/>
    <col min="4363" max="4608" width="9.140625" style="6"/>
    <col min="4609" max="4609" width="7.5703125" style="6" customWidth="1"/>
    <col min="4610" max="4610" width="29.7109375" style="6" customWidth="1"/>
    <col min="4611" max="4611" width="14.5703125" style="6" customWidth="1"/>
    <col min="4612" max="4612" width="10.7109375" style="6" bestFit="1" customWidth="1"/>
    <col min="4613" max="4613" width="11.7109375" style="6" customWidth="1"/>
    <col min="4614" max="4614" width="12.140625" style="6" customWidth="1"/>
    <col min="4615" max="4615" width="12.7109375" style="6" customWidth="1"/>
    <col min="4616" max="4616" width="11.28515625" style="6" customWidth="1"/>
    <col min="4617" max="4617" width="13.5703125" style="6" bestFit="1" customWidth="1"/>
    <col min="4618" max="4618" width="22.42578125" style="6" customWidth="1"/>
    <col min="4619" max="4864" width="9.140625" style="6"/>
    <col min="4865" max="4865" width="7.5703125" style="6" customWidth="1"/>
    <col min="4866" max="4866" width="29.7109375" style="6" customWidth="1"/>
    <col min="4867" max="4867" width="14.5703125" style="6" customWidth="1"/>
    <col min="4868" max="4868" width="10.7109375" style="6" bestFit="1" customWidth="1"/>
    <col min="4869" max="4869" width="11.7109375" style="6" customWidth="1"/>
    <col min="4870" max="4870" width="12.140625" style="6" customWidth="1"/>
    <col min="4871" max="4871" width="12.7109375" style="6" customWidth="1"/>
    <col min="4872" max="4872" width="11.28515625" style="6" customWidth="1"/>
    <col min="4873" max="4873" width="13.5703125" style="6" bestFit="1" customWidth="1"/>
    <col min="4874" max="4874" width="22.42578125" style="6" customWidth="1"/>
    <col min="4875" max="5120" width="9.140625" style="6"/>
    <col min="5121" max="5121" width="7.5703125" style="6" customWidth="1"/>
    <col min="5122" max="5122" width="29.7109375" style="6" customWidth="1"/>
    <col min="5123" max="5123" width="14.5703125" style="6" customWidth="1"/>
    <col min="5124" max="5124" width="10.7109375" style="6" bestFit="1" customWidth="1"/>
    <col min="5125" max="5125" width="11.7109375" style="6" customWidth="1"/>
    <col min="5126" max="5126" width="12.140625" style="6" customWidth="1"/>
    <col min="5127" max="5127" width="12.7109375" style="6" customWidth="1"/>
    <col min="5128" max="5128" width="11.28515625" style="6" customWidth="1"/>
    <col min="5129" max="5129" width="13.5703125" style="6" bestFit="1" customWidth="1"/>
    <col min="5130" max="5130" width="22.42578125" style="6" customWidth="1"/>
    <col min="5131" max="5376" width="9.140625" style="6"/>
    <col min="5377" max="5377" width="7.5703125" style="6" customWidth="1"/>
    <col min="5378" max="5378" width="29.7109375" style="6" customWidth="1"/>
    <col min="5379" max="5379" width="14.5703125" style="6" customWidth="1"/>
    <col min="5380" max="5380" width="10.7109375" style="6" bestFit="1" customWidth="1"/>
    <col min="5381" max="5381" width="11.7109375" style="6" customWidth="1"/>
    <col min="5382" max="5382" width="12.140625" style="6" customWidth="1"/>
    <col min="5383" max="5383" width="12.7109375" style="6" customWidth="1"/>
    <col min="5384" max="5384" width="11.28515625" style="6" customWidth="1"/>
    <col min="5385" max="5385" width="13.5703125" style="6" bestFit="1" customWidth="1"/>
    <col min="5386" max="5386" width="22.42578125" style="6" customWidth="1"/>
    <col min="5387" max="5632" width="9.140625" style="6"/>
    <col min="5633" max="5633" width="7.5703125" style="6" customWidth="1"/>
    <col min="5634" max="5634" width="29.7109375" style="6" customWidth="1"/>
    <col min="5635" max="5635" width="14.5703125" style="6" customWidth="1"/>
    <col min="5636" max="5636" width="10.7109375" style="6" bestFit="1" customWidth="1"/>
    <col min="5637" max="5637" width="11.7109375" style="6" customWidth="1"/>
    <col min="5638" max="5638" width="12.140625" style="6" customWidth="1"/>
    <col min="5639" max="5639" width="12.7109375" style="6" customWidth="1"/>
    <col min="5640" max="5640" width="11.28515625" style="6" customWidth="1"/>
    <col min="5641" max="5641" width="13.5703125" style="6" bestFit="1" customWidth="1"/>
    <col min="5642" max="5642" width="22.42578125" style="6" customWidth="1"/>
    <col min="5643" max="5888" width="9.140625" style="6"/>
    <col min="5889" max="5889" width="7.5703125" style="6" customWidth="1"/>
    <col min="5890" max="5890" width="29.7109375" style="6" customWidth="1"/>
    <col min="5891" max="5891" width="14.5703125" style="6" customWidth="1"/>
    <col min="5892" max="5892" width="10.7109375" style="6" bestFit="1" customWidth="1"/>
    <col min="5893" max="5893" width="11.7109375" style="6" customWidth="1"/>
    <col min="5894" max="5894" width="12.140625" style="6" customWidth="1"/>
    <col min="5895" max="5895" width="12.7109375" style="6" customWidth="1"/>
    <col min="5896" max="5896" width="11.28515625" style="6" customWidth="1"/>
    <col min="5897" max="5897" width="13.5703125" style="6" bestFit="1" customWidth="1"/>
    <col min="5898" max="5898" width="22.42578125" style="6" customWidth="1"/>
    <col min="5899" max="6144" width="9.140625" style="6"/>
    <col min="6145" max="6145" width="7.5703125" style="6" customWidth="1"/>
    <col min="6146" max="6146" width="29.7109375" style="6" customWidth="1"/>
    <col min="6147" max="6147" width="14.5703125" style="6" customWidth="1"/>
    <col min="6148" max="6148" width="10.7109375" style="6" bestFit="1" customWidth="1"/>
    <col min="6149" max="6149" width="11.7109375" style="6" customWidth="1"/>
    <col min="6150" max="6150" width="12.140625" style="6" customWidth="1"/>
    <col min="6151" max="6151" width="12.7109375" style="6" customWidth="1"/>
    <col min="6152" max="6152" width="11.28515625" style="6" customWidth="1"/>
    <col min="6153" max="6153" width="13.5703125" style="6" bestFit="1" customWidth="1"/>
    <col min="6154" max="6154" width="22.42578125" style="6" customWidth="1"/>
    <col min="6155" max="6400" width="9.140625" style="6"/>
    <col min="6401" max="6401" width="7.5703125" style="6" customWidth="1"/>
    <col min="6402" max="6402" width="29.7109375" style="6" customWidth="1"/>
    <col min="6403" max="6403" width="14.5703125" style="6" customWidth="1"/>
    <col min="6404" max="6404" width="10.7109375" style="6" bestFit="1" customWidth="1"/>
    <col min="6405" max="6405" width="11.7109375" style="6" customWidth="1"/>
    <col min="6406" max="6406" width="12.140625" style="6" customWidth="1"/>
    <col min="6407" max="6407" width="12.7109375" style="6" customWidth="1"/>
    <col min="6408" max="6408" width="11.28515625" style="6" customWidth="1"/>
    <col min="6409" max="6409" width="13.5703125" style="6" bestFit="1" customWidth="1"/>
    <col min="6410" max="6410" width="22.42578125" style="6" customWidth="1"/>
    <col min="6411" max="6656" width="9.140625" style="6"/>
    <col min="6657" max="6657" width="7.5703125" style="6" customWidth="1"/>
    <col min="6658" max="6658" width="29.7109375" style="6" customWidth="1"/>
    <col min="6659" max="6659" width="14.5703125" style="6" customWidth="1"/>
    <col min="6660" max="6660" width="10.7109375" style="6" bestFit="1" customWidth="1"/>
    <col min="6661" max="6661" width="11.7109375" style="6" customWidth="1"/>
    <col min="6662" max="6662" width="12.140625" style="6" customWidth="1"/>
    <col min="6663" max="6663" width="12.7109375" style="6" customWidth="1"/>
    <col min="6664" max="6664" width="11.28515625" style="6" customWidth="1"/>
    <col min="6665" max="6665" width="13.5703125" style="6" bestFit="1" customWidth="1"/>
    <col min="6666" max="6666" width="22.42578125" style="6" customWidth="1"/>
    <col min="6667" max="6912" width="9.140625" style="6"/>
    <col min="6913" max="6913" width="7.5703125" style="6" customWidth="1"/>
    <col min="6914" max="6914" width="29.7109375" style="6" customWidth="1"/>
    <col min="6915" max="6915" width="14.5703125" style="6" customWidth="1"/>
    <col min="6916" max="6916" width="10.7109375" style="6" bestFit="1" customWidth="1"/>
    <col min="6917" max="6917" width="11.7109375" style="6" customWidth="1"/>
    <col min="6918" max="6918" width="12.140625" style="6" customWidth="1"/>
    <col min="6919" max="6919" width="12.7109375" style="6" customWidth="1"/>
    <col min="6920" max="6920" width="11.28515625" style="6" customWidth="1"/>
    <col min="6921" max="6921" width="13.5703125" style="6" bestFit="1" customWidth="1"/>
    <col min="6922" max="6922" width="22.42578125" style="6" customWidth="1"/>
    <col min="6923" max="7168" width="9.140625" style="6"/>
    <col min="7169" max="7169" width="7.5703125" style="6" customWidth="1"/>
    <col min="7170" max="7170" width="29.7109375" style="6" customWidth="1"/>
    <col min="7171" max="7171" width="14.5703125" style="6" customWidth="1"/>
    <col min="7172" max="7172" width="10.7109375" style="6" bestFit="1" customWidth="1"/>
    <col min="7173" max="7173" width="11.7109375" style="6" customWidth="1"/>
    <col min="7174" max="7174" width="12.140625" style="6" customWidth="1"/>
    <col min="7175" max="7175" width="12.7109375" style="6" customWidth="1"/>
    <col min="7176" max="7176" width="11.28515625" style="6" customWidth="1"/>
    <col min="7177" max="7177" width="13.5703125" style="6" bestFit="1" customWidth="1"/>
    <col min="7178" max="7178" width="22.42578125" style="6" customWidth="1"/>
    <col min="7179" max="7424" width="9.140625" style="6"/>
    <col min="7425" max="7425" width="7.5703125" style="6" customWidth="1"/>
    <col min="7426" max="7426" width="29.7109375" style="6" customWidth="1"/>
    <col min="7427" max="7427" width="14.5703125" style="6" customWidth="1"/>
    <col min="7428" max="7428" width="10.7109375" style="6" bestFit="1" customWidth="1"/>
    <col min="7429" max="7429" width="11.7109375" style="6" customWidth="1"/>
    <col min="7430" max="7430" width="12.140625" style="6" customWidth="1"/>
    <col min="7431" max="7431" width="12.7109375" style="6" customWidth="1"/>
    <col min="7432" max="7432" width="11.28515625" style="6" customWidth="1"/>
    <col min="7433" max="7433" width="13.5703125" style="6" bestFit="1" customWidth="1"/>
    <col min="7434" max="7434" width="22.42578125" style="6" customWidth="1"/>
    <col min="7435" max="7680" width="9.140625" style="6"/>
    <col min="7681" max="7681" width="7.5703125" style="6" customWidth="1"/>
    <col min="7682" max="7682" width="29.7109375" style="6" customWidth="1"/>
    <col min="7683" max="7683" width="14.5703125" style="6" customWidth="1"/>
    <col min="7684" max="7684" width="10.7109375" style="6" bestFit="1" customWidth="1"/>
    <col min="7685" max="7685" width="11.7109375" style="6" customWidth="1"/>
    <col min="7686" max="7686" width="12.140625" style="6" customWidth="1"/>
    <col min="7687" max="7687" width="12.7109375" style="6" customWidth="1"/>
    <col min="7688" max="7688" width="11.28515625" style="6" customWidth="1"/>
    <col min="7689" max="7689" width="13.5703125" style="6" bestFit="1" customWidth="1"/>
    <col min="7690" max="7690" width="22.42578125" style="6" customWidth="1"/>
    <col min="7691" max="7936" width="9.140625" style="6"/>
    <col min="7937" max="7937" width="7.5703125" style="6" customWidth="1"/>
    <col min="7938" max="7938" width="29.7109375" style="6" customWidth="1"/>
    <col min="7939" max="7939" width="14.5703125" style="6" customWidth="1"/>
    <col min="7940" max="7940" width="10.7109375" style="6" bestFit="1" customWidth="1"/>
    <col min="7941" max="7941" width="11.7109375" style="6" customWidth="1"/>
    <col min="7942" max="7942" width="12.140625" style="6" customWidth="1"/>
    <col min="7943" max="7943" width="12.7109375" style="6" customWidth="1"/>
    <col min="7944" max="7944" width="11.28515625" style="6" customWidth="1"/>
    <col min="7945" max="7945" width="13.5703125" style="6" bestFit="1" customWidth="1"/>
    <col min="7946" max="7946" width="22.42578125" style="6" customWidth="1"/>
    <col min="7947" max="8192" width="9.140625" style="6"/>
    <col min="8193" max="8193" width="7.5703125" style="6" customWidth="1"/>
    <col min="8194" max="8194" width="29.7109375" style="6" customWidth="1"/>
    <col min="8195" max="8195" width="14.5703125" style="6" customWidth="1"/>
    <col min="8196" max="8196" width="10.7109375" style="6" bestFit="1" customWidth="1"/>
    <col min="8197" max="8197" width="11.7109375" style="6" customWidth="1"/>
    <col min="8198" max="8198" width="12.140625" style="6" customWidth="1"/>
    <col min="8199" max="8199" width="12.7109375" style="6" customWidth="1"/>
    <col min="8200" max="8200" width="11.28515625" style="6" customWidth="1"/>
    <col min="8201" max="8201" width="13.5703125" style="6" bestFit="1" customWidth="1"/>
    <col min="8202" max="8202" width="22.42578125" style="6" customWidth="1"/>
    <col min="8203" max="8448" width="9.140625" style="6"/>
    <col min="8449" max="8449" width="7.5703125" style="6" customWidth="1"/>
    <col min="8450" max="8450" width="29.7109375" style="6" customWidth="1"/>
    <col min="8451" max="8451" width="14.5703125" style="6" customWidth="1"/>
    <col min="8452" max="8452" width="10.7109375" style="6" bestFit="1" customWidth="1"/>
    <col min="8453" max="8453" width="11.7109375" style="6" customWidth="1"/>
    <col min="8454" max="8454" width="12.140625" style="6" customWidth="1"/>
    <col min="8455" max="8455" width="12.7109375" style="6" customWidth="1"/>
    <col min="8456" max="8456" width="11.28515625" style="6" customWidth="1"/>
    <col min="8457" max="8457" width="13.5703125" style="6" bestFit="1" customWidth="1"/>
    <col min="8458" max="8458" width="22.42578125" style="6" customWidth="1"/>
    <col min="8459" max="8704" width="9.140625" style="6"/>
    <col min="8705" max="8705" width="7.5703125" style="6" customWidth="1"/>
    <col min="8706" max="8706" width="29.7109375" style="6" customWidth="1"/>
    <col min="8707" max="8707" width="14.5703125" style="6" customWidth="1"/>
    <col min="8708" max="8708" width="10.7109375" style="6" bestFit="1" customWidth="1"/>
    <col min="8709" max="8709" width="11.7109375" style="6" customWidth="1"/>
    <col min="8710" max="8710" width="12.140625" style="6" customWidth="1"/>
    <col min="8711" max="8711" width="12.7109375" style="6" customWidth="1"/>
    <col min="8712" max="8712" width="11.28515625" style="6" customWidth="1"/>
    <col min="8713" max="8713" width="13.5703125" style="6" bestFit="1" customWidth="1"/>
    <col min="8714" max="8714" width="22.42578125" style="6" customWidth="1"/>
    <col min="8715" max="8960" width="9.140625" style="6"/>
    <col min="8961" max="8961" width="7.5703125" style="6" customWidth="1"/>
    <col min="8962" max="8962" width="29.7109375" style="6" customWidth="1"/>
    <col min="8963" max="8963" width="14.5703125" style="6" customWidth="1"/>
    <col min="8964" max="8964" width="10.7109375" style="6" bestFit="1" customWidth="1"/>
    <col min="8965" max="8965" width="11.7109375" style="6" customWidth="1"/>
    <col min="8966" max="8966" width="12.140625" style="6" customWidth="1"/>
    <col min="8967" max="8967" width="12.7109375" style="6" customWidth="1"/>
    <col min="8968" max="8968" width="11.28515625" style="6" customWidth="1"/>
    <col min="8969" max="8969" width="13.5703125" style="6" bestFit="1" customWidth="1"/>
    <col min="8970" max="8970" width="22.42578125" style="6" customWidth="1"/>
    <col min="8971" max="9216" width="9.140625" style="6"/>
    <col min="9217" max="9217" width="7.5703125" style="6" customWidth="1"/>
    <col min="9218" max="9218" width="29.7109375" style="6" customWidth="1"/>
    <col min="9219" max="9219" width="14.5703125" style="6" customWidth="1"/>
    <col min="9220" max="9220" width="10.7109375" style="6" bestFit="1" customWidth="1"/>
    <col min="9221" max="9221" width="11.7109375" style="6" customWidth="1"/>
    <col min="9222" max="9222" width="12.140625" style="6" customWidth="1"/>
    <col min="9223" max="9223" width="12.7109375" style="6" customWidth="1"/>
    <col min="9224" max="9224" width="11.28515625" style="6" customWidth="1"/>
    <col min="9225" max="9225" width="13.5703125" style="6" bestFit="1" customWidth="1"/>
    <col min="9226" max="9226" width="22.42578125" style="6" customWidth="1"/>
    <col min="9227" max="9472" width="9.140625" style="6"/>
    <col min="9473" max="9473" width="7.5703125" style="6" customWidth="1"/>
    <col min="9474" max="9474" width="29.7109375" style="6" customWidth="1"/>
    <col min="9475" max="9475" width="14.5703125" style="6" customWidth="1"/>
    <col min="9476" max="9476" width="10.7109375" style="6" bestFit="1" customWidth="1"/>
    <col min="9477" max="9477" width="11.7109375" style="6" customWidth="1"/>
    <col min="9478" max="9478" width="12.140625" style="6" customWidth="1"/>
    <col min="9479" max="9479" width="12.7109375" style="6" customWidth="1"/>
    <col min="9480" max="9480" width="11.28515625" style="6" customWidth="1"/>
    <col min="9481" max="9481" width="13.5703125" style="6" bestFit="1" customWidth="1"/>
    <col min="9482" max="9482" width="22.42578125" style="6" customWidth="1"/>
    <col min="9483" max="9728" width="9.140625" style="6"/>
    <col min="9729" max="9729" width="7.5703125" style="6" customWidth="1"/>
    <col min="9730" max="9730" width="29.7109375" style="6" customWidth="1"/>
    <col min="9731" max="9731" width="14.5703125" style="6" customWidth="1"/>
    <col min="9732" max="9732" width="10.7109375" style="6" bestFit="1" customWidth="1"/>
    <col min="9733" max="9733" width="11.7109375" style="6" customWidth="1"/>
    <col min="9734" max="9734" width="12.140625" style="6" customWidth="1"/>
    <col min="9735" max="9735" width="12.7109375" style="6" customWidth="1"/>
    <col min="9736" max="9736" width="11.28515625" style="6" customWidth="1"/>
    <col min="9737" max="9737" width="13.5703125" style="6" bestFit="1" customWidth="1"/>
    <col min="9738" max="9738" width="22.42578125" style="6" customWidth="1"/>
    <col min="9739" max="9984" width="9.140625" style="6"/>
    <col min="9985" max="9985" width="7.5703125" style="6" customWidth="1"/>
    <col min="9986" max="9986" width="29.7109375" style="6" customWidth="1"/>
    <col min="9987" max="9987" width="14.5703125" style="6" customWidth="1"/>
    <col min="9988" max="9988" width="10.7109375" style="6" bestFit="1" customWidth="1"/>
    <col min="9989" max="9989" width="11.7109375" style="6" customWidth="1"/>
    <col min="9990" max="9990" width="12.140625" style="6" customWidth="1"/>
    <col min="9991" max="9991" width="12.7109375" style="6" customWidth="1"/>
    <col min="9992" max="9992" width="11.28515625" style="6" customWidth="1"/>
    <col min="9993" max="9993" width="13.5703125" style="6" bestFit="1" customWidth="1"/>
    <col min="9994" max="9994" width="22.42578125" style="6" customWidth="1"/>
    <col min="9995" max="10240" width="9.140625" style="6"/>
    <col min="10241" max="10241" width="7.5703125" style="6" customWidth="1"/>
    <col min="10242" max="10242" width="29.7109375" style="6" customWidth="1"/>
    <col min="10243" max="10243" width="14.5703125" style="6" customWidth="1"/>
    <col min="10244" max="10244" width="10.7109375" style="6" bestFit="1" customWidth="1"/>
    <col min="10245" max="10245" width="11.7109375" style="6" customWidth="1"/>
    <col min="10246" max="10246" width="12.140625" style="6" customWidth="1"/>
    <col min="10247" max="10247" width="12.7109375" style="6" customWidth="1"/>
    <col min="10248" max="10248" width="11.28515625" style="6" customWidth="1"/>
    <col min="10249" max="10249" width="13.5703125" style="6" bestFit="1" customWidth="1"/>
    <col min="10250" max="10250" width="22.42578125" style="6" customWidth="1"/>
    <col min="10251" max="10496" width="9.140625" style="6"/>
    <col min="10497" max="10497" width="7.5703125" style="6" customWidth="1"/>
    <col min="10498" max="10498" width="29.7109375" style="6" customWidth="1"/>
    <col min="10499" max="10499" width="14.5703125" style="6" customWidth="1"/>
    <col min="10500" max="10500" width="10.7109375" style="6" bestFit="1" customWidth="1"/>
    <col min="10501" max="10501" width="11.7109375" style="6" customWidth="1"/>
    <col min="10502" max="10502" width="12.140625" style="6" customWidth="1"/>
    <col min="10503" max="10503" width="12.7109375" style="6" customWidth="1"/>
    <col min="10504" max="10504" width="11.28515625" style="6" customWidth="1"/>
    <col min="10505" max="10505" width="13.5703125" style="6" bestFit="1" customWidth="1"/>
    <col min="10506" max="10506" width="22.42578125" style="6" customWidth="1"/>
    <col min="10507" max="10752" width="9.140625" style="6"/>
    <col min="10753" max="10753" width="7.5703125" style="6" customWidth="1"/>
    <col min="10754" max="10754" width="29.7109375" style="6" customWidth="1"/>
    <col min="10755" max="10755" width="14.5703125" style="6" customWidth="1"/>
    <col min="10756" max="10756" width="10.7109375" style="6" bestFit="1" customWidth="1"/>
    <col min="10757" max="10757" width="11.7109375" style="6" customWidth="1"/>
    <col min="10758" max="10758" width="12.140625" style="6" customWidth="1"/>
    <col min="10759" max="10759" width="12.7109375" style="6" customWidth="1"/>
    <col min="10760" max="10760" width="11.28515625" style="6" customWidth="1"/>
    <col min="10761" max="10761" width="13.5703125" style="6" bestFit="1" customWidth="1"/>
    <col min="10762" max="10762" width="22.42578125" style="6" customWidth="1"/>
    <col min="10763" max="11008" width="9.140625" style="6"/>
    <col min="11009" max="11009" width="7.5703125" style="6" customWidth="1"/>
    <col min="11010" max="11010" width="29.7109375" style="6" customWidth="1"/>
    <col min="11011" max="11011" width="14.5703125" style="6" customWidth="1"/>
    <col min="11012" max="11012" width="10.7109375" style="6" bestFit="1" customWidth="1"/>
    <col min="11013" max="11013" width="11.7109375" style="6" customWidth="1"/>
    <col min="11014" max="11014" width="12.140625" style="6" customWidth="1"/>
    <col min="11015" max="11015" width="12.7109375" style="6" customWidth="1"/>
    <col min="11016" max="11016" width="11.28515625" style="6" customWidth="1"/>
    <col min="11017" max="11017" width="13.5703125" style="6" bestFit="1" customWidth="1"/>
    <col min="11018" max="11018" width="22.42578125" style="6" customWidth="1"/>
    <col min="11019" max="11264" width="9.140625" style="6"/>
    <col min="11265" max="11265" width="7.5703125" style="6" customWidth="1"/>
    <col min="11266" max="11266" width="29.7109375" style="6" customWidth="1"/>
    <col min="11267" max="11267" width="14.5703125" style="6" customWidth="1"/>
    <col min="11268" max="11268" width="10.7109375" style="6" bestFit="1" customWidth="1"/>
    <col min="11269" max="11269" width="11.7109375" style="6" customWidth="1"/>
    <col min="11270" max="11270" width="12.140625" style="6" customWidth="1"/>
    <col min="11271" max="11271" width="12.7109375" style="6" customWidth="1"/>
    <col min="11272" max="11272" width="11.28515625" style="6" customWidth="1"/>
    <col min="11273" max="11273" width="13.5703125" style="6" bestFit="1" customWidth="1"/>
    <col min="11274" max="11274" width="22.42578125" style="6" customWidth="1"/>
    <col min="11275" max="11520" width="9.140625" style="6"/>
    <col min="11521" max="11521" width="7.5703125" style="6" customWidth="1"/>
    <col min="11522" max="11522" width="29.7109375" style="6" customWidth="1"/>
    <col min="11523" max="11523" width="14.5703125" style="6" customWidth="1"/>
    <col min="11524" max="11524" width="10.7109375" style="6" bestFit="1" customWidth="1"/>
    <col min="11525" max="11525" width="11.7109375" style="6" customWidth="1"/>
    <col min="11526" max="11526" width="12.140625" style="6" customWidth="1"/>
    <col min="11527" max="11527" width="12.7109375" style="6" customWidth="1"/>
    <col min="11528" max="11528" width="11.28515625" style="6" customWidth="1"/>
    <col min="11529" max="11529" width="13.5703125" style="6" bestFit="1" customWidth="1"/>
    <col min="11530" max="11530" width="22.42578125" style="6" customWidth="1"/>
    <col min="11531" max="11776" width="9.140625" style="6"/>
    <col min="11777" max="11777" width="7.5703125" style="6" customWidth="1"/>
    <col min="11778" max="11778" width="29.7109375" style="6" customWidth="1"/>
    <col min="11779" max="11779" width="14.5703125" style="6" customWidth="1"/>
    <col min="11780" max="11780" width="10.7109375" style="6" bestFit="1" customWidth="1"/>
    <col min="11781" max="11781" width="11.7109375" style="6" customWidth="1"/>
    <col min="11782" max="11782" width="12.140625" style="6" customWidth="1"/>
    <col min="11783" max="11783" width="12.7109375" style="6" customWidth="1"/>
    <col min="11784" max="11784" width="11.28515625" style="6" customWidth="1"/>
    <col min="11785" max="11785" width="13.5703125" style="6" bestFit="1" customWidth="1"/>
    <col min="11786" max="11786" width="22.42578125" style="6" customWidth="1"/>
    <col min="11787" max="12032" width="9.140625" style="6"/>
    <col min="12033" max="12033" width="7.5703125" style="6" customWidth="1"/>
    <col min="12034" max="12034" width="29.7109375" style="6" customWidth="1"/>
    <col min="12035" max="12035" width="14.5703125" style="6" customWidth="1"/>
    <col min="12036" max="12036" width="10.7109375" style="6" bestFit="1" customWidth="1"/>
    <col min="12037" max="12037" width="11.7109375" style="6" customWidth="1"/>
    <col min="12038" max="12038" width="12.140625" style="6" customWidth="1"/>
    <col min="12039" max="12039" width="12.7109375" style="6" customWidth="1"/>
    <col min="12040" max="12040" width="11.28515625" style="6" customWidth="1"/>
    <col min="12041" max="12041" width="13.5703125" style="6" bestFit="1" customWidth="1"/>
    <col min="12042" max="12042" width="22.42578125" style="6" customWidth="1"/>
    <col min="12043" max="12288" width="9.140625" style="6"/>
    <col min="12289" max="12289" width="7.5703125" style="6" customWidth="1"/>
    <col min="12290" max="12290" width="29.7109375" style="6" customWidth="1"/>
    <col min="12291" max="12291" width="14.5703125" style="6" customWidth="1"/>
    <col min="12292" max="12292" width="10.7109375" style="6" bestFit="1" customWidth="1"/>
    <col min="12293" max="12293" width="11.7109375" style="6" customWidth="1"/>
    <col min="12294" max="12294" width="12.140625" style="6" customWidth="1"/>
    <col min="12295" max="12295" width="12.7109375" style="6" customWidth="1"/>
    <col min="12296" max="12296" width="11.28515625" style="6" customWidth="1"/>
    <col min="12297" max="12297" width="13.5703125" style="6" bestFit="1" customWidth="1"/>
    <col min="12298" max="12298" width="22.42578125" style="6" customWidth="1"/>
    <col min="12299" max="12544" width="9.140625" style="6"/>
    <col min="12545" max="12545" width="7.5703125" style="6" customWidth="1"/>
    <col min="12546" max="12546" width="29.7109375" style="6" customWidth="1"/>
    <col min="12547" max="12547" width="14.5703125" style="6" customWidth="1"/>
    <col min="12548" max="12548" width="10.7109375" style="6" bestFit="1" customWidth="1"/>
    <col min="12549" max="12549" width="11.7109375" style="6" customWidth="1"/>
    <col min="12550" max="12550" width="12.140625" style="6" customWidth="1"/>
    <col min="12551" max="12551" width="12.7109375" style="6" customWidth="1"/>
    <col min="12552" max="12552" width="11.28515625" style="6" customWidth="1"/>
    <col min="12553" max="12553" width="13.5703125" style="6" bestFit="1" customWidth="1"/>
    <col min="12554" max="12554" width="22.42578125" style="6" customWidth="1"/>
    <col min="12555" max="12800" width="9.140625" style="6"/>
    <col min="12801" max="12801" width="7.5703125" style="6" customWidth="1"/>
    <col min="12802" max="12802" width="29.7109375" style="6" customWidth="1"/>
    <col min="12803" max="12803" width="14.5703125" style="6" customWidth="1"/>
    <col min="12804" max="12804" width="10.7109375" style="6" bestFit="1" customWidth="1"/>
    <col min="12805" max="12805" width="11.7109375" style="6" customWidth="1"/>
    <col min="12806" max="12806" width="12.140625" style="6" customWidth="1"/>
    <col min="12807" max="12807" width="12.7109375" style="6" customWidth="1"/>
    <col min="12808" max="12808" width="11.28515625" style="6" customWidth="1"/>
    <col min="12809" max="12809" width="13.5703125" style="6" bestFit="1" customWidth="1"/>
    <col min="12810" max="12810" width="22.42578125" style="6" customWidth="1"/>
    <col min="12811" max="13056" width="9.140625" style="6"/>
    <col min="13057" max="13057" width="7.5703125" style="6" customWidth="1"/>
    <col min="13058" max="13058" width="29.7109375" style="6" customWidth="1"/>
    <col min="13059" max="13059" width="14.5703125" style="6" customWidth="1"/>
    <col min="13060" max="13060" width="10.7109375" style="6" bestFit="1" customWidth="1"/>
    <col min="13061" max="13061" width="11.7109375" style="6" customWidth="1"/>
    <col min="13062" max="13062" width="12.140625" style="6" customWidth="1"/>
    <col min="13063" max="13063" width="12.7109375" style="6" customWidth="1"/>
    <col min="13064" max="13064" width="11.28515625" style="6" customWidth="1"/>
    <col min="13065" max="13065" width="13.5703125" style="6" bestFit="1" customWidth="1"/>
    <col min="13066" max="13066" width="22.42578125" style="6" customWidth="1"/>
    <col min="13067" max="13312" width="9.140625" style="6"/>
    <col min="13313" max="13313" width="7.5703125" style="6" customWidth="1"/>
    <col min="13314" max="13314" width="29.7109375" style="6" customWidth="1"/>
    <col min="13315" max="13315" width="14.5703125" style="6" customWidth="1"/>
    <col min="13316" max="13316" width="10.7109375" style="6" bestFit="1" customWidth="1"/>
    <col min="13317" max="13317" width="11.7109375" style="6" customWidth="1"/>
    <col min="13318" max="13318" width="12.140625" style="6" customWidth="1"/>
    <col min="13319" max="13319" width="12.7109375" style="6" customWidth="1"/>
    <col min="13320" max="13320" width="11.28515625" style="6" customWidth="1"/>
    <col min="13321" max="13321" width="13.5703125" style="6" bestFit="1" customWidth="1"/>
    <col min="13322" max="13322" width="22.42578125" style="6" customWidth="1"/>
    <col min="13323" max="13568" width="9.140625" style="6"/>
    <col min="13569" max="13569" width="7.5703125" style="6" customWidth="1"/>
    <col min="13570" max="13570" width="29.7109375" style="6" customWidth="1"/>
    <col min="13571" max="13571" width="14.5703125" style="6" customWidth="1"/>
    <col min="13572" max="13572" width="10.7109375" style="6" bestFit="1" customWidth="1"/>
    <col min="13573" max="13573" width="11.7109375" style="6" customWidth="1"/>
    <col min="13574" max="13574" width="12.140625" style="6" customWidth="1"/>
    <col min="13575" max="13575" width="12.7109375" style="6" customWidth="1"/>
    <col min="13576" max="13576" width="11.28515625" style="6" customWidth="1"/>
    <col min="13577" max="13577" width="13.5703125" style="6" bestFit="1" customWidth="1"/>
    <col min="13578" max="13578" width="22.42578125" style="6" customWidth="1"/>
    <col min="13579" max="13824" width="9.140625" style="6"/>
    <col min="13825" max="13825" width="7.5703125" style="6" customWidth="1"/>
    <col min="13826" max="13826" width="29.7109375" style="6" customWidth="1"/>
    <col min="13827" max="13827" width="14.5703125" style="6" customWidth="1"/>
    <col min="13828" max="13828" width="10.7109375" style="6" bestFit="1" customWidth="1"/>
    <col min="13829" max="13829" width="11.7109375" style="6" customWidth="1"/>
    <col min="13830" max="13830" width="12.140625" style="6" customWidth="1"/>
    <col min="13831" max="13831" width="12.7109375" style="6" customWidth="1"/>
    <col min="13832" max="13832" width="11.28515625" style="6" customWidth="1"/>
    <col min="13833" max="13833" width="13.5703125" style="6" bestFit="1" customWidth="1"/>
    <col min="13834" max="13834" width="22.42578125" style="6" customWidth="1"/>
    <col min="13835" max="14080" width="9.140625" style="6"/>
    <col min="14081" max="14081" width="7.5703125" style="6" customWidth="1"/>
    <col min="14082" max="14082" width="29.7109375" style="6" customWidth="1"/>
    <col min="14083" max="14083" width="14.5703125" style="6" customWidth="1"/>
    <col min="14084" max="14084" width="10.7109375" style="6" bestFit="1" customWidth="1"/>
    <col min="14085" max="14085" width="11.7109375" style="6" customWidth="1"/>
    <col min="14086" max="14086" width="12.140625" style="6" customWidth="1"/>
    <col min="14087" max="14087" width="12.7109375" style="6" customWidth="1"/>
    <col min="14088" max="14088" width="11.28515625" style="6" customWidth="1"/>
    <col min="14089" max="14089" width="13.5703125" style="6" bestFit="1" customWidth="1"/>
    <col min="14090" max="14090" width="22.42578125" style="6" customWidth="1"/>
    <col min="14091" max="14336" width="9.140625" style="6"/>
    <col min="14337" max="14337" width="7.5703125" style="6" customWidth="1"/>
    <col min="14338" max="14338" width="29.7109375" style="6" customWidth="1"/>
    <col min="14339" max="14339" width="14.5703125" style="6" customWidth="1"/>
    <col min="14340" max="14340" width="10.7109375" style="6" bestFit="1" customWidth="1"/>
    <col min="14341" max="14341" width="11.7109375" style="6" customWidth="1"/>
    <col min="14342" max="14342" width="12.140625" style="6" customWidth="1"/>
    <col min="14343" max="14343" width="12.7109375" style="6" customWidth="1"/>
    <col min="14344" max="14344" width="11.28515625" style="6" customWidth="1"/>
    <col min="14345" max="14345" width="13.5703125" style="6" bestFit="1" customWidth="1"/>
    <col min="14346" max="14346" width="22.42578125" style="6" customWidth="1"/>
    <col min="14347" max="14592" width="9.140625" style="6"/>
    <col min="14593" max="14593" width="7.5703125" style="6" customWidth="1"/>
    <col min="14594" max="14594" width="29.7109375" style="6" customWidth="1"/>
    <col min="14595" max="14595" width="14.5703125" style="6" customWidth="1"/>
    <col min="14596" max="14596" width="10.7109375" style="6" bestFit="1" customWidth="1"/>
    <col min="14597" max="14597" width="11.7109375" style="6" customWidth="1"/>
    <col min="14598" max="14598" width="12.140625" style="6" customWidth="1"/>
    <col min="14599" max="14599" width="12.7109375" style="6" customWidth="1"/>
    <col min="14600" max="14600" width="11.28515625" style="6" customWidth="1"/>
    <col min="14601" max="14601" width="13.5703125" style="6" bestFit="1" customWidth="1"/>
    <col min="14602" max="14602" width="22.42578125" style="6" customWidth="1"/>
    <col min="14603" max="14848" width="9.140625" style="6"/>
    <col min="14849" max="14849" width="7.5703125" style="6" customWidth="1"/>
    <col min="14850" max="14850" width="29.7109375" style="6" customWidth="1"/>
    <col min="14851" max="14851" width="14.5703125" style="6" customWidth="1"/>
    <col min="14852" max="14852" width="10.7109375" style="6" bestFit="1" customWidth="1"/>
    <col min="14853" max="14853" width="11.7109375" style="6" customWidth="1"/>
    <col min="14854" max="14854" width="12.140625" style="6" customWidth="1"/>
    <col min="14855" max="14855" width="12.7109375" style="6" customWidth="1"/>
    <col min="14856" max="14856" width="11.28515625" style="6" customWidth="1"/>
    <col min="14857" max="14857" width="13.5703125" style="6" bestFit="1" customWidth="1"/>
    <col min="14858" max="14858" width="22.42578125" style="6" customWidth="1"/>
    <col min="14859" max="15104" width="9.140625" style="6"/>
    <col min="15105" max="15105" width="7.5703125" style="6" customWidth="1"/>
    <col min="15106" max="15106" width="29.7109375" style="6" customWidth="1"/>
    <col min="15107" max="15107" width="14.5703125" style="6" customWidth="1"/>
    <col min="15108" max="15108" width="10.7109375" style="6" bestFit="1" customWidth="1"/>
    <col min="15109" max="15109" width="11.7109375" style="6" customWidth="1"/>
    <col min="15110" max="15110" width="12.140625" style="6" customWidth="1"/>
    <col min="15111" max="15111" width="12.7109375" style="6" customWidth="1"/>
    <col min="15112" max="15112" width="11.28515625" style="6" customWidth="1"/>
    <col min="15113" max="15113" width="13.5703125" style="6" bestFit="1" customWidth="1"/>
    <col min="15114" max="15114" width="22.42578125" style="6" customWidth="1"/>
    <col min="15115" max="15360" width="9.140625" style="6"/>
    <col min="15361" max="15361" width="7.5703125" style="6" customWidth="1"/>
    <col min="15362" max="15362" width="29.7109375" style="6" customWidth="1"/>
    <col min="15363" max="15363" width="14.5703125" style="6" customWidth="1"/>
    <col min="15364" max="15364" width="10.7109375" style="6" bestFit="1" customWidth="1"/>
    <col min="15365" max="15365" width="11.7109375" style="6" customWidth="1"/>
    <col min="15366" max="15366" width="12.140625" style="6" customWidth="1"/>
    <col min="15367" max="15367" width="12.7109375" style="6" customWidth="1"/>
    <col min="15368" max="15368" width="11.28515625" style="6" customWidth="1"/>
    <col min="15369" max="15369" width="13.5703125" style="6" bestFit="1" customWidth="1"/>
    <col min="15370" max="15370" width="22.42578125" style="6" customWidth="1"/>
    <col min="15371" max="15616" width="9.140625" style="6"/>
    <col min="15617" max="15617" width="7.5703125" style="6" customWidth="1"/>
    <col min="15618" max="15618" width="29.7109375" style="6" customWidth="1"/>
    <col min="15619" max="15619" width="14.5703125" style="6" customWidth="1"/>
    <col min="15620" max="15620" width="10.7109375" style="6" bestFit="1" customWidth="1"/>
    <col min="15621" max="15621" width="11.7109375" style="6" customWidth="1"/>
    <col min="15622" max="15622" width="12.140625" style="6" customWidth="1"/>
    <col min="15623" max="15623" width="12.7109375" style="6" customWidth="1"/>
    <col min="15624" max="15624" width="11.28515625" style="6" customWidth="1"/>
    <col min="15625" max="15625" width="13.5703125" style="6" bestFit="1" customWidth="1"/>
    <col min="15626" max="15626" width="22.42578125" style="6" customWidth="1"/>
    <col min="15627" max="15872" width="9.140625" style="6"/>
    <col min="15873" max="15873" width="7.5703125" style="6" customWidth="1"/>
    <col min="15874" max="15874" width="29.7109375" style="6" customWidth="1"/>
    <col min="15875" max="15875" width="14.5703125" style="6" customWidth="1"/>
    <col min="15876" max="15876" width="10.7109375" style="6" bestFit="1" customWidth="1"/>
    <col min="15877" max="15877" width="11.7109375" style="6" customWidth="1"/>
    <col min="15878" max="15878" width="12.140625" style="6" customWidth="1"/>
    <col min="15879" max="15879" width="12.7109375" style="6" customWidth="1"/>
    <col min="15880" max="15880" width="11.28515625" style="6" customWidth="1"/>
    <col min="15881" max="15881" width="13.5703125" style="6" bestFit="1" customWidth="1"/>
    <col min="15882" max="15882" width="22.42578125" style="6" customWidth="1"/>
    <col min="15883" max="16128" width="9.140625" style="6"/>
    <col min="16129" max="16129" width="7.5703125" style="6" customWidth="1"/>
    <col min="16130" max="16130" width="29.7109375" style="6" customWidth="1"/>
    <col min="16131" max="16131" width="14.5703125" style="6" customWidth="1"/>
    <col min="16132" max="16132" width="10.7109375" style="6" bestFit="1" customWidth="1"/>
    <col min="16133" max="16133" width="11.7109375" style="6" customWidth="1"/>
    <col min="16134" max="16134" width="12.140625" style="6" customWidth="1"/>
    <col min="16135" max="16135" width="12.7109375" style="6" customWidth="1"/>
    <col min="16136" max="16136" width="11.28515625" style="6" customWidth="1"/>
    <col min="16137" max="16137" width="13.5703125" style="6" bestFit="1" customWidth="1"/>
    <col min="16138" max="16138" width="22.42578125" style="6" customWidth="1"/>
    <col min="16139" max="16384" width="9.140625" style="6"/>
  </cols>
  <sheetData>
    <row r="1" spans="1:14" x14ac:dyDescent="0.25">
      <c r="A1" s="125"/>
      <c r="B1" s="125"/>
      <c r="C1" s="125"/>
      <c r="D1" s="125"/>
      <c r="E1" s="125"/>
      <c r="F1" s="125"/>
      <c r="G1" s="125"/>
      <c r="H1" s="125"/>
      <c r="I1" s="291"/>
    </row>
    <row r="2" spans="1:14" ht="20.25" x14ac:dyDescent="0.3">
      <c r="A2" s="125"/>
      <c r="B2" s="136"/>
      <c r="C2" s="292" t="s">
        <v>162</v>
      </c>
      <c r="D2" s="292"/>
      <c r="E2" s="292"/>
      <c r="F2" s="292"/>
      <c r="G2" s="293"/>
      <c r="H2" s="136"/>
      <c r="I2" s="294"/>
      <c r="J2" s="5"/>
      <c r="K2" s="5"/>
      <c r="L2" s="5"/>
    </row>
    <row r="3" spans="1:14" ht="12.75" customHeight="1" x14ac:dyDescent="0.25">
      <c r="A3" s="295"/>
      <c r="B3" s="295"/>
      <c r="C3" s="295"/>
      <c r="D3" s="296"/>
      <c r="E3" s="296"/>
      <c r="F3" s="297"/>
      <c r="G3" s="297"/>
      <c r="H3" s="297"/>
      <c r="I3" s="291"/>
    </row>
    <row r="4" spans="1:14" ht="18" x14ac:dyDescent="0.25">
      <c r="A4" s="125"/>
      <c r="B4" s="298" t="s">
        <v>163</v>
      </c>
      <c r="C4" s="298"/>
      <c r="D4" s="298"/>
      <c r="E4" s="298"/>
      <c r="F4" s="298"/>
      <c r="G4" s="298"/>
      <c r="H4" s="299"/>
      <c r="I4" s="291"/>
    </row>
    <row r="5" spans="1:14" ht="18" x14ac:dyDescent="0.25">
      <c r="A5" s="300"/>
      <c r="B5" s="300"/>
      <c r="C5" s="300"/>
      <c r="D5" s="300"/>
      <c r="E5" s="300"/>
      <c r="F5" s="300"/>
      <c r="G5" s="300"/>
      <c r="H5" s="300"/>
      <c r="I5" s="291"/>
    </row>
    <row r="6" spans="1:14" ht="18" x14ac:dyDescent="0.25">
      <c r="A6" s="300"/>
      <c r="B6" s="300"/>
      <c r="C6" s="300"/>
      <c r="D6" s="300"/>
      <c r="E6" s="300" t="s">
        <v>3</v>
      </c>
      <c r="F6" s="125"/>
      <c r="G6" s="301" t="s">
        <v>2</v>
      </c>
      <c r="H6" s="300"/>
      <c r="I6" s="291"/>
    </row>
    <row r="7" spans="1:14" x14ac:dyDescent="0.25">
      <c r="A7" s="297"/>
      <c r="B7" s="297"/>
      <c r="C7" s="297"/>
      <c r="D7" s="297"/>
      <c r="E7" s="297"/>
      <c r="F7" s="297"/>
      <c r="G7" s="297"/>
      <c r="H7" s="297"/>
      <c r="I7" s="291"/>
    </row>
    <row r="8" spans="1:14" ht="75" x14ac:dyDescent="0.25">
      <c r="A8" s="302" t="s">
        <v>4</v>
      </c>
      <c r="B8" s="303" t="s">
        <v>5</v>
      </c>
      <c r="C8" s="303" t="s">
        <v>164</v>
      </c>
      <c r="D8" s="302" t="s">
        <v>165</v>
      </c>
      <c r="E8" s="302" t="s">
        <v>166</v>
      </c>
      <c r="F8" s="302" t="s">
        <v>167</v>
      </c>
      <c r="G8" s="304" t="s">
        <v>168</v>
      </c>
      <c r="H8" s="302" t="s">
        <v>169</v>
      </c>
      <c r="I8" s="302" t="s">
        <v>170</v>
      </c>
      <c r="L8" s="26"/>
      <c r="M8" s="26"/>
    </row>
    <row r="9" spans="1:14" x14ac:dyDescent="0.25">
      <c r="A9" s="302">
        <v>1</v>
      </c>
      <c r="B9" s="303">
        <v>2</v>
      </c>
      <c r="C9" s="303">
        <v>3</v>
      </c>
      <c r="D9" s="302">
        <v>4</v>
      </c>
      <c r="E9" s="302">
        <v>5</v>
      </c>
      <c r="F9" s="302">
        <v>6</v>
      </c>
      <c r="G9" s="302">
        <v>7</v>
      </c>
      <c r="H9" s="302">
        <v>8</v>
      </c>
      <c r="I9" s="302">
        <v>9</v>
      </c>
      <c r="L9" s="26"/>
      <c r="M9" s="26"/>
    </row>
    <row r="10" spans="1:14" x14ac:dyDescent="0.25">
      <c r="A10" s="305">
        <v>1</v>
      </c>
      <c r="B10" s="306" t="s">
        <v>171</v>
      </c>
      <c r="C10" s="305">
        <v>7132200812</v>
      </c>
      <c r="D10" s="305">
        <v>5</v>
      </c>
      <c r="E10" s="37">
        <v>1770.23</v>
      </c>
      <c r="F10" s="307">
        <f>E10*E17</f>
        <v>132.76724999999999</v>
      </c>
      <c r="G10" s="307">
        <v>200</v>
      </c>
      <c r="H10" s="308">
        <f>E10+F10+G10</f>
        <v>2102.9972499999999</v>
      </c>
      <c r="I10" s="309">
        <f>ROUND(H10,0)</f>
        <v>2103</v>
      </c>
      <c r="J10" s="37">
        <v>1770.23</v>
      </c>
      <c r="K10" s="92"/>
      <c r="L10" s="26"/>
      <c r="M10" s="26"/>
    </row>
    <row r="11" spans="1:14" x14ac:dyDescent="0.25">
      <c r="A11" s="305">
        <v>2</v>
      </c>
      <c r="B11" s="306" t="s">
        <v>172</v>
      </c>
      <c r="C11" s="305">
        <v>7132200813</v>
      </c>
      <c r="D11" s="305">
        <v>10</v>
      </c>
      <c r="E11" s="37">
        <v>3539.36</v>
      </c>
      <c r="F11" s="307">
        <f>E11*E17</f>
        <v>265.452</v>
      </c>
      <c r="G11" s="307">
        <v>200</v>
      </c>
      <c r="H11" s="308">
        <f>E11+F11+G11</f>
        <v>4004.8119999999999</v>
      </c>
      <c r="I11" s="309">
        <f>ROUND(H11,0)</f>
        <v>4005</v>
      </c>
      <c r="J11" s="37">
        <v>3539.36</v>
      </c>
      <c r="L11" s="26"/>
      <c r="M11" s="26"/>
    </row>
    <row r="12" spans="1:14" x14ac:dyDescent="0.25">
      <c r="A12" s="305">
        <v>3</v>
      </c>
      <c r="B12" s="306" t="s">
        <v>173</v>
      </c>
      <c r="C12" s="305">
        <v>7132200814</v>
      </c>
      <c r="D12" s="305">
        <v>12</v>
      </c>
      <c r="E12" s="37">
        <v>4252.76</v>
      </c>
      <c r="F12" s="307">
        <f>E12*E17</f>
        <v>318.95699999999999</v>
      </c>
      <c r="G12" s="307">
        <v>200</v>
      </c>
      <c r="H12" s="308">
        <f>E12+F12+G12</f>
        <v>4771.7170000000006</v>
      </c>
      <c r="I12" s="309">
        <f>ROUND(H12,0)</f>
        <v>4772</v>
      </c>
      <c r="J12" s="37">
        <v>4252.76</v>
      </c>
      <c r="L12" s="310"/>
      <c r="M12" s="310"/>
    </row>
    <row r="13" spans="1:14" x14ac:dyDescent="0.25">
      <c r="A13" s="305">
        <v>4</v>
      </c>
      <c r="B13" s="306" t="s">
        <v>174</v>
      </c>
      <c r="C13" s="305">
        <v>7132200814</v>
      </c>
      <c r="D13" s="305">
        <v>12</v>
      </c>
      <c r="E13" s="37">
        <v>4252.76</v>
      </c>
      <c r="F13" s="307">
        <f>E13*E17</f>
        <v>318.95699999999999</v>
      </c>
      <c r="G13" s="307">
        <v>200</v>
      </c>
      <c r="H13" s="308">
        <f>E13+F13+G13</f>
        <v>4771.7170000000006</v>
      </c>
      <c r="I13" s="309">
        <f>ROUND(H13,0)</f>
        <v>4772</v>
      </c>
      <c r="L13" s="26"/>
      <c r="M13" s="26"/>
    </row>
    <row r="14" spans="1:14" x14ac:dyDescent="0.25">
      <c r="A14" s="305">
        <v>5</v>
      </c>
      <c r="B14" s="306" t="s">
        <v>175</v>
      </c>
      <c r="C14" s="305">
        <v>7132200814</v>
      </c>
      <c r="D14" s="305">
        <v>12</v>
      </c>
      <c r="E14" s="37">
        <v>4252.76</v>
      </c>
      <c r="F14" s="307">
        <f>E14*E17</f>
        <v>318.95699999999999</v>
      </c>
      <c r="G14" s="307">
        <v>200</v>
      </c>
      <c r="H14" s="308">
        <f>E14+F14+G14</f>
        <v>4771.7170000000006</v>
      </c>
      <c r="I14" s="309">
        <f>ROUND(H14,0)</f>
        <v>4772</v>
      </c>
      <c r="L14" s="26"/>
      <c r="M14" s="26"/>
    </row>
    <row r="15" spans="1:14" x14ac:dyDescent="0.25">
      <c r="A15" s="311"/>
      <c r="B15" s="143"/>
      <c r="C15" s="143"/>
      <c r="D15" s="311"/>
      <c r="E15" s="312"/>
      <c r="F15" s="125"/>
      <c r="G15" s="125"/>
      <c r="H15" s="313"/>
      <c r="I15" s="291"/>
      <c r="L15" s="26"/>
      <c r="M15" s="314"/>
      <c r="N15" s="315"/>
    </row>
    <row r="16" spans="1:14" x14ac:dyDescent="0.25">
      <c r="A16" s="316"/>
      <c r="B16" s="316"/>
      <c r="C16" s="316"/>
      <c r="D16" s="316"/>
      <c r="E16" s="316"/>
      <c r="F16" s="125"/>
      <c r="G16" s="125"/>
      <c r="H16" s="316"/>
      <c r="I16" s="291"/>
      <c r="L16" s="26"/>
      <c r="M16" s="317"/>
      <c r="N16" s="317"/>
    </row>
    <row r="17" spans="1:15" x14ac:dyDescent="0.25">
      <c r="A17" s="316"/>
      <c r="B17" s="318" t="s">
        <v>176</v>
      </c>
      <c r="C17" s="318"/>
      <c r="D17" s="318"/>
      <c r="E17" s="319">
        <v>7.4999999999999997E-2</v>
      </c>
      <c r="F17" s="125"/>
      <c r="G17" s="125"/>
      <c r="H17" s="316"/>
      <c r="I17" s="291"/>
      <c r="J17" s="320" t="s">
        <v>86</v>
      </c>
      <c r="M17" s="58"/>
      <c r="N17" s="58"/>
      <c r="O17" s="58"/>
    </row>
    <row r="18" spans="1:15" x14ac:dyDescent="0.25">
      <c r="A18" s="125"/>
      <c r="B18" s="125"/>
      <c r="C18" s="125"/>
      <c r="D18" s="125"/>
      <c r="E18" s="125"/>
      <c r="F18" s="125"/>
      <c r="G18" s="125"/>
      <c r="H18" s="125"/>
      <c r="I18" s="291"/>
      <c r="J18" s="320"/>
    </row>
    <row r="19" spans="1:15" x14ac:dyDescent="0.25">
      <c r="A19" s="125"/>
      <c r="B19" s="125"/>
      <c r="C19" s="125"/>
      <c r="D19" s="125"/>
      <c r="E19" s="125"/>
      <c r="F19" s="125"/>
      <c r="G19" s="125"/>
      <c r="H19" s="125"/>
      <c r="I19" s="291"/>
    </row>
    <row r="20" spans="1:15" x14ac:dyDescent="0.25">
      <c r="A20" s="125"/>
      <c r="B20" s="125"/>
      <c r="C20" s="125"/>
      <c r="D20" s="125"/>
      <c r="E20" s="125"/>
      <c r="F20" s="125"/>
      <c r="G20" s="125"/>
      <c r="H20" s="125"/>
      <c r="I20" s="291"/>
    </row>
    <row r="22" spans="1:15" x14ac:dyDescent="0.25">
      <c r="J22" s="204"/>
    </row>
    <row r="23" spans="1:15" x14ac:dyDescent="0.25">
      <c r="J23" s="204"/>
    </row>
    <row r="24" spans="1:15" x14ac:dyDescent="0.25">
      <c r="J24" s="204"/>
    </row>
  </sheetData>
  <mergeCells count="5">
    <mergeCell ref="C2:F2"/>
    <mergeCell ref="D3:E3"/>
    <mergeCell ref="B4:G4"/>
    <mergeCell ref="B17:D17"/>
    <mergeCell ref="J17:J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8"/>
  <sheetViews>
    <sheetView topLeftCell="A49" workbookViewId="0">
      <selection activeCell="D14" sqref="D14"/>
    </sheetView>
  </sheetViews>
  <sheetFormatPr defaultRowHeight="15" x14ac:dyDescent="0.25"/>
  <cols>
    <col min="1" max="1" width="5.7109375" style="8" customWidth="1"/>
    <col min="2" max="2" width="76.5703125" style="6" customWidth="1"/>
    <col min="3" max="3" width="16.5703125" style="6" customWidth="1"/>
    <col min="4" max="4" width="6.5703125" style="6" bestFit="1" customWidth="1"/>
    <col min="5" max="5" width="6.140625" style="6" customWidth="1"/>
    <col min="6" max="6" width="11.85546875" style="53" customWidth="1"/>
    <col min="7" max="7" width="13.28515625" style="6" customWidth="1"/>
    <col min="8" max="9" width="24.42578125" style="6" customWidth="1"/>
    <col min="10" max="10" width="16.42578125" style="6" customWidth="1"/>
    <col min="11" max="11" width="10.42578125" style="6" customWidth="1"/>
    <col min="12" max="12" width="10.28515625" style="6" customWidth="1"/>
    <col min="13" max="13" width="7.7109375" style="6" customWidth="1"/>
    <col min="14" max="14" width="11.85546875" style="6" customWidth="1"/>
    <col min="15" max="256" width="9.140625" style="6"/>
    <col min="257" max="257" width="5.7109375" style="6" customWidth="1"/>
    <col min="258" max="258" width="76.5703125" style="6" customWidth="1"/>
    <col min="259" max="259" width="16.5703125" style="6" customWidth="1"/>
    <col min="260" max="260" width="6.5703125" style="6" bestFit="1" customWidth="1"/>
    <col min="261" max="261" width="6.140625" style="6" customWidth="1"/>
    <col min="262" max="262" width="11.85546875" style="6" customWidth="1"/>
    <col min="263" max="263" width="13.28515625" style="6" customWidth="1"/>
    <col min="264" max="265" width="24.42578125" style="6" customWidth="1"/>
    <col min="266" max="266" width="16.42578125" style="6" customWidth="1"/>
    <col min="267" max="267" width="10.42578125" style="6" customWidth="1"/>
    <col min="268" max="268" width="10.28515625" style="6" customWidth="1"/>
    <col min="269" max="269" width="7.7109375" style="6" customWidth="1"/>
    <col min="270" max="270" width="11.85546875" style="6" customWidth="1"/>
    <col min="271" max="512" width="9.140625" style="6"/>
    <col min="513" max="513" width="5.7109375" style="6" customWidth="1"/>
    <col min="514" max="514" width="76.5703125" style="6" customWidth="1"/>
    <col min="515" max="515" width="16.5703125" style="6" customWidth="1"/>
    <col min="516" max="516" width="6.5703125" style="6" bestFit="1" customWidth="1"/>
    <col min="517" max="517" width="6.140625" style="6" customWidth="1"/>
    <col min="518" max="518" width="11.85546875" style="6" customWidth="1"/>
    <col min="519" max="519" width="13.28515625" style="6" customWidth="1"/>
    <col min="520" max="521" width="24.42578125" style="6" customWidth="1"/>
    <col min="522" max="522" width="16.42578125" style="6" customWidth="1"/>
    <col min="523" max="523" width="10.42578125" style="6" customWidth="1"/>
    <col min="524" max="524" width="10.28515625" style="6" customWidth="1"/>
    <col min="525" max="525" width="7.7109375" style="6" customWidth="1"/>
    <col min="526" max="526" width="11.85546875" style="6" customWidth="1"/>
    <col min="527" max="768" width="9.140625" style="6"/>
    <col min="769" max="769" width="5.7109375" style="6" customWidth="1"/>
    <col min="770" max="770" width="76.5703125" style="6" customWidth="1"/>
    <col min="771" max="771" width="16.5703125" style="6" customWidth="1"/>
    <col min="772" max="772" width="6.5703125" style="6" bestFit="1" customWidth="1"/>
    <col min="773" max="773" width="6.140625" style="6" customWidth="1"/>
    <col min="774" max="774" width="11.85546875" style="6" customWidth="1"/>
    <col min="775" max="775" width="13.28515625" style="6" customWidth="1"/>
    <col min="776" max="777" width="24.42578125" style="6" customWidth="1"/>
    <col min="778" max="778" width="16.42578125" style="6" customWidth="1"/>
    <col min="779" max="779" width="10.42578125" style="6" customWidth="1"/>
    <col min="780" max="780" width="10.28515625" style="6" customWidth="1"/>
    <col min="781" max="781" width="7.7109375" style="6" customWidth="1"/>
    <col min="782" max="782" width="11.85546875" style="6" customWidth="1"/>
    <col min="783" max="1024" width="9.140625" style="6"/>
    <col min="1025" max="1025" width="5.7109375" style="6" customWidth="1"/>
    <col min="1026" max="1026" width="76.5703125" style="6" customWidth="1"/>
    <col min="1027" max="1027" width="16.5703125" style="6" customWidth="1"/>
    <col min="1028" max="1028" width="6.5703125" style="6" bestFit="1" customWidth="1"/>
    <col min="1029" max="1029" width="6.140625" style="6" customWidth="1"/>
    <col min="1030" max="1030" width="11.85546875" style="6" customWidth="1"/>
    <col min="1031" max="1031" width="13.28515625" style="6" customWidth="1"/>
    <col min="1032" max="1033" width="24.42578125" style="6" customWidth="1"/>
    <col min="1034" max="1034" width="16.42578125" style="6" customWidth="1"/>
    <col min="1035" max="1035" width="10.42578125" style="6" customWidth="1"/>
    <col min="1036" max="1036" width="10.28515625" style="6" customWidth="1"/>
    <col min="1037" max="1037" width="7.7109375" style="6" customWidth="1"/>
    <col min="1038" max="1038" width="11.85546875" style="6" customWidth="1"/>
    <col min="1039" max="1280" width="9.140625" style="6"/>
    <col min="1281" max="1281" width="5.7109375" style="6" customWidth="1"/>
    <col min="1282" max="1282" width="76.5703125" style="6" customWidth="1"/>
    <col min="1283" max="1283" width="16.5703125" style="6" customWidth="1"/>
    <col min="1284" max="1284" width="6.5703125" style="6" bestFit="1" customWidth="1"/>
    <col min="1285" max="1285" width="6.140625" style="6" customWidth="1"/>
    <col min="1286" max="1286" width="11.85546875" style="6" customWidth="1"/>
    <col min="1287" max="1287" width="13.28515625" style="6" customWidth="1"/>
    <col min="1288" max="1289" width="24.42578125" style="6" customWidth="1"/>
    <col min="1290" max="1290" width="16.42578125" style="6" customWidth="1"/>
    <col min="1291" max="1291" width="10.42578125" style="6" customWidth="1"/>
    <col min="1292" max="1292" width="10.28515625" style="6" customWidth="1"/>
    <col min="1293" max="1293" width="7.7109375" style="6" customWidth="1"/>
    <col min="1294" max="1294" width="11.85546875" style="6" customWidth="1"/>
    <col min="1295" max="1536" width="9.140625" style="6"/>
    <col min="1537" max="1537" width="5.7109375" style="6" customWidth="1"/>
    <col min="1538" max="1538" width="76.5703125" style="6" customWidth="1"/>
    <col min="1539" max="1539" width="16.5703125" style="6" customWidth="1"/>
    <col min="1540" max="1540" width="6.5703125" style="6" bestFit="1" customWidth="1"/>
    <col min="1541" max="1541" width="6.140625" style="6" customWidth="1"/>
    <col min="1542" max="1542" width="11.85546875" style="6" customWidth="1"/>
    <col min="1543" max="1543" width="13.28515625" style="6" customWidth="1"/>
    <col min="1544" max="1545" width="24.42578125" style="6" customWidth="1"/>
    <col min="1546" max="1546" width="16.42578125" style="6" customWidth="1"/>
    <col min="1547" max="1547" width="10.42578125" style="6" customWidth="1"/>
    <col min="1548" max="1548" width="10.28515625" style="6" customWidth="1"/>
    <col min="1549" max="1549" width="7.7109375" style="6" customWidth="1"/>
    <col min="1550" max="1550" width="11.85546875" style="6" customWidth="1"/>
    <col min="1551" max="1792" width="9.140625" style="6"/>
    <col min="1793" max="1793" width="5.7109375" style="6" customWidth="1"/>
    <col min="1794" max="1794" width="76.5703125" style="6" customWidth="1"/>
    <col min="1795" max="1795" width="16.5703125" style="6" customWidth="1"/>
    <col min="1796" max="1796" width="6.5703125" style="6" bestFit="1" customWidth="1"/>
    <col min="1797" max="1797" width="6.140625" style="6" customWidth="1"/>
    <col min="1798" max="1798" width="11.85546875" style="6" customWidth="1"/>
    <col min="1799" max="1799" width="13.28515625" style="6" customWidth="1"/>
    <col min="1800" max="1801" width="24.42578125" style="6" customWidth="1"/>
    <col min="1802" max="1802" width="16.42578125" style="6" customWidth="1"/>
    <col min="1803" max="1803" width="10.42578125" style="6" customWidth="1"/>
    <col min="1804" max="1804" width="10.28515625" style="6" customWidth="1"/>
    <col min="1805" max="1805" width="7.7109375" style="6" customWidth="1"/>
    <col min="1806" max="1806" width="11.85546875" style="6" customWidth="1"/>
    <col min="1807" max="2048" width="9.140625" style="6"/>
    <col min="2049" max="2049" width="5.7109375" style="6" customWidth="1"/>
    <col min="2050" max="2050" width="76.5703125" style="6" customWidth="1"/>
    <col min="2051" max="2051" width="16.5703125" style="6" customWidth="1"/>
    <col min="2052" max="2052" width="6.5703125" style="6" bestFit="1" customWidth="1"/>
    <col min="2053" max="2053" width="6.140625" style="6" customWidth="1"/>
    <col min="2054" max="2054" width="11.85546875" style="6" customWidth="1"/>
    <col min="2055" max="2055" width="13.28515625" style="6" customWidth="1"/>
    <col min="2056" max="2057" width="24.42578125" style="6" customWidth="1"/>
    <col min="2058" max="2058" width="16.42578125" style="6" customWidth="1"/>
    <col min="2059" max="2059" width="10.42578125" style="6" customWidth="1"/>
    <col min="2060" max="2060" width="10.28515625" style="6" customWidth="1"/>
    <col min="2061" max="2061" width="7.7109375" style="6" customWidth="1"/>
    <col min="2062" max="2062" width="11.85546875" style="6" customWidth="1"/>
    <col min="2063" max="2304" width="9.140625" style="6"/>
    <col min="2305" max="2305" width="5.7109375" style="6" customWidth="1"/>
    <col min="2306" max="2306" width="76.5703125" style="6" customWidth="1"/>
    <col min="2307" max="2307" width="16.5703125" style="6" customWidth="1"/>
    <col min="2308" max="2308" width="6.5703125" style="6" bestFit="1" customWidth="1"/>
    <col min="2309" max="2309" width="6.140625" style="6" customWidth="1"/>
    <col min="2310" max="2310" width="11.85546875" style="6" customWidth="1"/>
    <col min="2311" max="2311" width="13.28515625" style="6" customWidth="1"/>
    <col min="2312" max="2313" width="24.42578125" style="6" customWidth="1"/>
    <col min="2314" max="2314" width="16.42578125" style="6" customWidth="1"/>
    <col min="2315" max="2315" width="10.42578125" style="6" customWidth="1"/>
    <col min="2316" max="2316" width="10.28515625" style="6" customWidth="1"/>
    <col min="2317" max="2317" width="7.7109375" style="6" customWidth="1"/>
    <col min="2318" max="2318" width="11.85546875" style="6" customWidth="1"/>
    <col min="2319" max="2560" width="9.140625" style="6"/>
    <col min="2561" max="2561" width="5.7109375" style="6" customWidth="1"/>
    <col min="2562" max="2562" width="76.5703125" style="6" customWidth="1"/>
    <col min="2563" max="2563" width="16.5703125" style="6" customWidth="1"/>
    <col min="2564" max="2564" width="6.5703125" style="6" bestFit="1" customWidth="1"/>
    <col min="2565" max="2565" width="6.140625" style="6" customWidth="1"/>
    <col min="2566" max="2566" width="11.85546875" style="6" customWidth="1"/>
    <col min="2567" max="2567" width="13.28515625" style="6" customWidth="1"/>
    <col min="2568" max="2569" width="24.42578125" style="6" customWidth="1"/>
    <col min="2570" max="2570" width="16.42578125" style="6" customWidth="1"/>
    <col min="2571" max="2571" width="10.42578125" style="6" customWidth="1"/>
    <col min="2572" max="2572" width="10.28515625" style="6" customWidth="1"/>
    <col min="2573" max="2573" width="7.7109375" style="6" customWidth="1"/>
    <col min="2574" max="2574" width="11.85546875" style="6" customWidth="1"/>
    <col min="2575" max="2816" width="9.140625" style="6"/>
    <col min="2817" max="2817" width="5.7109375" style="6" customWidth="1"/>
    <col min="2818" max="2818" width="76.5703125" style="6" customWidth="1"/>
    <col min="2819" max="2819" width="16.5703125" style="6" customWidth="1"/>
    <col min="2820" max="2820" width="6.5703125" style="6" bestFit="1" customWidth="1"/>
    <col min="2821" max="2821" width="6.140625" style="6" customWidth="1"/>
    <col min="2822" max="2822" width="11.85546875" style="6" customWidth="1"/>
    <col min="2823" max="2823" width="13.28515625" style="6" customWidth="1"/>
    <col min="2824" max="2825" width="24.42578125" style="6" customWidth="1"/>
    <col min="2826" max="2826" width="16.42578125" style="6" customWidth="1"/>
    <col min="2827" max="2827" width="10.42578125" style="6" customWidth="1"/>
    <col min="2828" max="2828" width="10.28515625" style="6" customWidth="1"/>
    <col min="2829" max="2829" width="7.7109375" style="6" customWidth="1"/>
    <col min="2830" max="2830" width="11.85546875" style="6" customWidth="1"/>
    <col min="2831" max="3072" width="9.140625" style="6"/>
    <col min="3073" max="3073" width="5.7109375" style="6" customWidth="1"/>
    <col min="3074" max="3074" width="76.5703125" style="6" customWidth="1"/>
    <col min="3075" max="3075" width="16.5703125" style="6" customWidth="1"/>
    <col min="3076" max="3076" width="6.5703125" style="6" bestFit="1" customWidth="1"/>
    <col min="3077" max="3077" width="6.140625" style="6" customWidth="1"/>
    <col min="3078" max="3078" width="11.85546875" style="6" customWidth="1"/>
    <col min="3079" max="3079" width="13.28515625" style="6" customWidth="1"/>
    <col min="3080" max="3081" width="24.42578125" style="6" customWidth="1"/>
    <col min="3082" max="3082" width="16.42578125" style="6" customWidth="1"/>
    <col min="3083" max="3083" width="10.42578125" style="6" customWidth="1"/>
    <col min="3084" max="3084" width="10.28515625" style="6" customWidth="1"/>
    <col min="3085" max="3085" width="7.7109375" style="6" customWidth="1"/>
    <col min="3086" max="3086" width="11.85546875" style="6" customWidth="1"/>
    <col min="3087" max="3328" width="9.140625" style="6"/>
    <col min="3329" max="3329" width="5.7109375" style="6" customWidth="1"/>
    <col min="3330" max="3330" width="76.5703125" style="6" customWidth="1"/>
    <col min="3331" max="3331" width="16.5703125" style="6" customWidth="1"/>
    <col min="3332" max="3332" width="6.5703125" style="6" bestFit="1" customWidth="1"/>
    <col min="3333" max="3333" width="6.140625" style="6" customWidth="1"/>
    <col min="3334" max="3334" width="11.85546875" style="6" customWidth="1"/>
    <col min="3335" max="3335" width="13.28515625" style="6" customWidth="1"/>
    <col min="3336" max="3337" width="24.42578125" style="6" customWidth="1"/>
    <col min="3338" max="3338" width="16.42578125" style="6" customWidth="1"/>
    <col min="3339" max="3339" width="10.42578125" style="6" customWidth="1"/>
    <col min="3340" max="3340" width="10.28515625" style="6" customWidth="1"/>
    <col min="3341" max="3341" width="7.7109375" style="6" customWidth="1"/>
    <col min="3342" max="3342" width="11.85546875" style="6" customWidth="1"/>
    <col min="3343" max="3584" width="9.140625" style="6"/>
    <col min="3585" max="3585" width="5.7109375" style="6" customWidth="1"/>
    <col min="3586" max="3586" width="76.5703125" style="6" customWidth="1"/>
    <col min="3587" max="3587" width="16.5703125" style="6" customWidth="1"/>
    <col min="3588" max="3588" width="6.5703125" style="6" bestFit="1" customWidth="1"/>
    <col min="3589" max="3589" width="6.140625" style="6" customWidth="1"/>
    <col min="3590" max="3590" width="11.85546875" style="6" customWidth="1"/>
    <col min="3591" max="3591" width="13.28515625" style="6" customWidth="1"/>
    <col min="3592" max="3593" width="24.42578125" style="6" customWidth="1"/>
    <col min="3594" max="3594" width="16.42578125" style="6" customWidth="1"/>
    <col min="3595" max="3595" width="10.42578125" style="6" customWidth="1"/>
    <col min="3596" max="3596" width="10.28515625" style="6" customWidth="1"/>
    <col min="3597" max="3597" width="7.7109375" style="6" customWidth="1"/>
    <col min="3598" max="3598" width="11.85546875" style="6" customWidth="1"/>
    <col min="3599" max="3840" width="9.140625" style="6"/>
    <col min="3841" max="3841" width="5.7109375" style="6" customWidth="1"/>
    <col min="3842" max="3842" width="76.5703125" style="6" customWidth="1"/>
    <col min="3843" max="3843" width="16.5703125" style="6" customWidth="1"/>
    <col min="3844" max="3844" width="6.5703125" style="6" bestFit="1" customWidth="1"/>
    <col min="3845" max="3845" width="6.140625" style="6" customWidth="1"/>
    <col min="3846" max="3846" width="11.85546875" style="6" customWidth="1"/>
    <col min="3847" max="3847" width="13.28515625" style="6" customWidth="1"/>
    <col min="3848" max="3849" width="24.42578125" style="6" customWidth="1"/>
    <col min="3850" max="3850" width="16.42578125" style="6" customWidth="1"/>
    <col min="3851" max="3851" width="10.42578125" style="6" customWidth="1"/>
    <col min="3852" max="3852" width="10.28515625" style="6" customWidth="1"/>
    <col min="3853" max="3853" width="7.7109375" style="6" customWidth="1"/>
    <col min="3854" max="3854" width="11.85546875" style="6" customWidth="1"/>
    <col min="3855" max="4096" width="9.140625" style="6"/>
    <col min="4097" max="4097" width="5.7109375" style="6" customWidth="1"/>
    <col min="4098" max="4098" width="76.5703125" style="6" customWidth="1"/>
    <col min="4099" max="4099" width="16.5703125" style="6" customWidth="1"/>
    <col min="4100" max="4100" width="6.5703125" style="6" bestFit="1" customWidth="1"/>
    <col min="4101" max="4101" width="6.140625" style="6" customWidth="1"/>
    <col min="4102" max="4102" width="11.85546875" style="6" customWidth="1"/>
    <col min="4103" max="4103" width="13.28515625" style="6" customWidth="1"/>
    <col min="4104" max="4105" width="24.42578125" style="6" customWidth="1"/>
    <col min="4106" max="4106" width="16.42578125" style="6" customWidth="1"/>
    <col min="4107" max="4107" width="10.42578125" style="6" customWidth="1"/>
    <col min="4108" max="4108" width="10.28515625" style="6" customWidth="1"/>
    <col min="4109" max="4109" width="7.7109375" style="6" customWidth="1"/>
    <col min="4110" max="4110" width="11.85546875" style="6" customWidth="1"/>
    <col min="4111" max="4352" width="9.140625" style="6"/>
    <col min="4353" max="4353" width="5.7109375" style="6" customWidth="1"/>
    <col min="4354" max="4354" width="76.5703125" style="6" customWidth="1"/>
    <col min="4355" max="4355" width="16.5703125" style="6" customWidth="1"/>
    <col min="4356" max="4356" width="6.5703125" style="6" bestFit="1" customWidth="1"/>
    <col min="4357" max="4357" width="6.140625" style="6" customWidth="1"/>
    <col min="4358" max="4358" width="11.85546875" style="6" customWidth="1"/>
    <col min="4359" max="4359" width="13.28515625" style="6" customWidth="1"/>
    <col min="4360" max="4361" width="24.42578125" style="6" customWidth="1"/>
    <col min="4362" max="4362" width="16.42578125" style="6" customWidth="1"/>
    <col min="4363" max="4363" width="10.42578125" style="6" customWidth="1"/>
    <col min="4364" max="4364" width="10.28515625" style="6" customWidth="1"/>
    <col min="4365" max="4365" width="7.7109375" style="6" customWidth="1"/>
    <col min="4366" max="4366" width="11.85546875" style="6" customWidth="1"/>
    <col min="4367" max="4608" width="9.140625" style="6"/>
    <col min="4609" max="4609" width="5.7109375" style="6" customWidth="1"/>
    <col min="4610" max="4610" width="76.5703125" style="6" customWidth="1"/>
    <col min="4611" max="4611" width="16.5703125" style="6" customWidth="1"/>
    <col min="4612" max="4612" width="6.5703125" style="6" bestFit="1" customWidth="1"/>
    <col min="4613" max="4613" width="6.140625" style="6" customWidth="1"/>
    <col min="4614" max="4614" width="11.85546875" style="6" customWidth="1"/>
    <col min="4615" max="4615" width="13.28515625" style="6" customWidth="1"/>
    <col min="4616" max="4617" width="24.42578125" style="6" customWidth="1"/>
    <col min="4618" max="4618" width="16.42578125" style="6" customWidth="1"/>
    <col min="4619" max="4619" width="10.42578125" style="6" customWidth="1"/>
    <col min="4620" max="4620" width="10.28515625" style="6" customWidth="1"/>
    <col min="4621" max="4621" width="7.7109375" style="6" customWidth="1"/>
    <col min="4622" max="4622" width="11.85546875" style="6" customWidth="1"/>
    <col min="4623" max="4864" width="9.140625" style="6"/>
    <col min="4865" max="4865" width="5.7109375" style="6" customWidth="1"/>
    <col min="4866" max="4866" width="76.5703125" style="6" customWidth="1"/>
    <col min="4867" max="4867" width="16.5703125" style="6" customWidth="1"/>
    <col min="4868" max="4868" width="6.5703125" style="6" bestFit="1" customWidth="1"/>
    <col min="4869" max="4869" width="6.140625" style="6" customWidth="1"/>
    <col min="4870" max="4870" width="11.85546875" style="6" customWidth="1"/>
    <col min="4871" max="4871" width="13.28515625" style="6" customWidth="1"/>
    <col min="4872" max="4873" width="24.42578125" style="6" customWidth="1"/>
    <col min="4874" max="4874" width="16.42578125" style="6" customWidth="1"/>
    <col min="4875" max="4875" width="10.42578125" style="6" customWidth="1"/>
    <col min="4876" max="4876" width="10.28515625" style="6" customWidth="1"/>
    <col min="4877" max="4877" width="7.7109375" style="6" customWidth="1"/>
    <col min="4878" max="4878" width="11.85546875" style="6" customWidth="1"/>
    <col min="4879" max="5120" width="9.140625" style="6"/>
    <col min="5121" max="5121" width="5.7109375" style="6" customWidth="1"/>
    <col min="5122" max="5122" width="76.5703125" style="6" customWidth="1"/>
    <col min="5123" max="5123" width="16.5703125" style="6" customWidth="1"/>
    <col min="5124" max="5124" width="6.5703125" style="6" bestFit="1" customWidth="1"/>
    <col min="5125" max="5125" width="6.140625" style="6" customWidth="1"/>
    <col min="5126" max="5126" width="11.85546875" style="6" customWidth="1"/>
    <col min="5127" max="5127" width="13.28515625" style="6" customWidth="1"/>
    <col min="5128" max="5129" width="24.42578125" style="6" customWidth="1"/>
    <col min="5130" max="5130" width="16.42578125" style="6" customWidth="1"/>
    <col min="5131" max="5131" width="10.42578125" style="6" customWidth="1"/>
    <col min="5132" max="5132" width="10.28515625" style="6" customWidth="1"/>
    <col min="5133" max="5133" width="7.7109375" style="6" customWidth="1"/>
    <col min="5134" max="5134" width="11.85546875" style="6" customWidth="1"/>
    <col min="5135" max="5376" width="9.140625" style="6"/>
    <col min="5377" max="5377" width="5.7109375" style="6" customWidth="1"/>
    <col min="5378" max="5378" width="76.5703125" style="6" customWidth="1"/>
    <col min="5379" max="5379" width="16.5703125" style="6" customWidth="1"/>
    <col min="5380" max="5380" width="6.5703125" style="6" bestFit="1" customWidth="1"/>
    <col min="5381" max="5381" width="6.140625" style="6" customWidth="1"/>
    <col min="5382" max="5382" width="11.85546875" style="6" customWidth="1"/>
    <col min="5383" max="5383" width="13.28515625" style="6" customWidth="1"/>
    <col min="5384" max="5385" width="24.42578125" style="6" customWidth="1"/>
    <col min="5386" max="5386" width="16.42578125" style="6" customWidth="1"/>
    <col min="5387" max="5387" width="10.42578125" style="6" customWidth="1"/>
    <col min="5388" max="5388" width="10.28515625" style="6" customWidth="1"/>
    <col min="5389" max="5389" width="7.7109375" style="6" customWidth="1"/>
    <col min="5390" max="5390" width="11.85546875" style="6" customWidth="1"/>
    <col min="5391" max="5632" width="9.140625" style="6"/>
    <col min="5633" max="5633" width="5.7109375" style="6" customWidth="1"/>
    <col min="5634" max="5634" width="76.5703125" style="6" customWidth="1"/>
    <col min="5635" max="5635" width="16.5703125" style="6" customWidth="1"/>
    <col min="5636" max="5636" width="6.5703125" style="6" bestFit="1" customWidth="1"/>
    <col min="5637" max="5637" width="6.140625" style="6" customWidth="1"/>
    <col min="5638" max="5638" width="11.85546875" style="6" customWidth="1"/>
    <col min="5639" max="5639" width="13.28515625" style="6" customWidth="1"/>
    <col min="5640" max="5641" width="24.42578125" style="6" customWidth="1"/>
    <col min="5642" max="5642" width="16.42578125" style="6" customWidth="1"/>
    <col min="5643" max="5643" width="10.42578125" style="6" customWidth="1"/>
    <col min="5644" max="5644" width="10.28515625" style="6" customWidth="1"/>
    <col min="5645" max="5645" width="7.7109375" style="6" customWidth="1"/>
    <col min="5646" max="5646" width="11.85546875" style="6" customWidth="1"/>
    <col min="5647" max="5888" width="9.140625" style="6"/>
    <col min="5889" max="5889" width="5.7109375" style="6" customWidth="1"/>
    <col min="5890" max="5890" width="76.5703125" style="6" customWidth="1"/>
    <col min="5891" max="5891" width="16.5703125" style="6" customWidth="1"/>
    <col min="5892" max="5892" width="6.5703125" style="6" bestFit="1" customWidth="1"/>
    <col min="5893" max="5893" width="6.140625" style="6" customWidth="1"/>
    <col min="5894" max="5894" width="11.85546875" style="6" customWidth="1"/>
    <col min="5895" max="5895" width="13.28515625" style="6" customWidth="1"/>
    <col min="5896" max="5897" width="24.42578125" style="6" customWidth="1"/>
    <col min="5898" max="5898" width="16.42578125" style="6" customWidth="1"/>
    <col min="5899" max="5899" width="10.42578125" style="6" customWidth="1"/>
    <col min="5900" max="5900" width="10.28515625" style="6" customWidth="1"/>
    <col min="5901" max="5901" width="7.7109375" style="6" customWidth="1"/>
    <col min="5902" max="5902" width="11.85546875" style="6" customWidth="1"/>
    <col min="5903" max="6144" width="9.140625" style="6"/>
    <col min="6145" max="6145" width="5.7109375" style="6" customWidth="1"/>
    <col min="6146" max="6146" width="76.5703125" style="6" customWidth="1"/>
    <col min="6147" max="6147" width="16.5703125" style="6" customWidth="1"/>
    <col min="6148" max="6148" width="6.5703125" style="6" bestFit="1" customWidth="1"/>
    <col min="6149" max="6149" width="6.140625" style="6" customWidth="1"/>
    <col min="6150" max="6150" width="11.85546875" style="6" customWidth="1"/>
    <col min="6151" max="6151" width="13.28515625" style="6" customWidth="1"/>
    <col min="6152" max="6153" width="24.42578125" style="6" customWidth="1"/>
    <col min="6154" max="6154" width="16.42578125" style="6" customWidth="1"/>
    <col min="6155" max="6155" width="10.42578125" style="6" customWidth="1"/>
    <col min="6156" max="6156" width="10.28515625" style="6" customWidth="1"/>
    <col min="6157" max="6157" width="7.7109375" style="6" customWidth="1"/>
    <col min="6158" max="6158" width="11.85546875" style="6" customWidth="1"/>
    <col min="6159" max="6400" width="9.140625" style="6"/>
    <col min="6401" max="6401" width="5.7109375" style="6" customWidth="1"/>
    <col min="6402" max="6402" width="76.5703125" style="6" customWidth="1"/>
    <col min="6403" max="6403" width="16.5703125" style="6" customWidth="1"/>
    <col min="6404" max="6404" width="6.5703125" style="6" bestFit="1" customWidth="1"/>
    <col min="6405" max="6405" width="6.140625" style="6" customWidth="1"/>
    <col min="6406" max="6406" width="11.85546875" style="6" customWidth="1"/>
    <col min="6407" max="6407" width="13.28515625" style="6" customWidth="1"/>
    <col min="6408" max="6409" width="24.42578125" style="6" customWidth="1"/>
    <col min="6410" max="6410" width="16.42578125" style="6" customWidth="1"/>
    <col min="6411" max="6411" width="10.42578125" style="6" customWidth="1"/>
    <col min="6412" max="6412" width="10.28515625" style="6" customWidth="1"/>
    <col min="6413" max="6413" width="7.7109375" style="6" customWidth="1"/>
    <col min="6414" max="6414" width="11.85546875" style="6" customWidth="1"/>
    <col min="6415" max="6656" width="9.140625" style="6"/>
    <col min="6657" max="6657" width="5.7109375" style="6" customWidth="1"/>
    <col min="6658" max="6658" width="76.5703125" style="6" customWidth="1"/>
    <col min="6659" max="6659" width="16.5703125" style="6" customWidth="1"/>
    <col min="6660" max="6660" width="6.5703125" style="6" bestFit="1" customWidth="1"/>
    <col min="6661" max="6661" width="6.140625" style="6" customWidth="1"/>
    <col min="6662" max="6662" width="11.85546875" style="6" customWidth="1"/>
    <col min="6663" max="6663" width="13.28515625" style="6" customWidth="1"/>
    <col min="6664" max="6665" width="24.42578125" style="6" customWidth="1"/>
    <col min="6666" max="6666" width="16.42578125" style="6" customWidth="1"/>
    <col min="6667" max="6667" width="10.42578125" style="6" customWidth="1"/>
    <col min="6668" max="6668" width="10.28515625" style="6" customWidth="1"/>
    <col min="6669" max="6669" width="7.7109375" style="6" customWidth="1"/>
    <col min="6670" max="6670" width="11.85546875" style="6" customWidth="1"/>
    <col min="6671" max="6912" width="9.140625" style="6"/>
    <col min="6913" max="6913" width="5.7109375" style="6" customWidth="1"/>
    <col min="6914" max="6914" width="76.5703125" style="6" customWidth="1"/>
    <col min="6915" max="6915" width="16.5703125" style="6" customWidth="1"/>
    <col min="6916" max="6916" width="6.5703125" style="6" bestFit="1" customWidth="1"/>
    <col min="6917" max="6917" width="6.140625" style="6" customWidth="1"/>
    <col min="6918" max="6918" width="11.85546875" style="6" customWidth="1"/>
    <col min="6919" max="6919" width="13.28515625" style="6" customWidth="1"/>
    <col min="6920" max="6921" width="24.42578125" style="6" customWidth="1"/>
    <col min="6922" max="6922" width="16.42578125" style="6" customWidth="1"/>
    <col min="6923" max="6923" width="10.42578125" style="6" customWidth="1"/>
    <col min="6924" max="6924" width="10.28515625" style="6" customWidth="1"/>
    <col min="6925" max="6925" width="7.7109375" style="6" customWidth="1"/>
    <col min="6926" max="6926" width="11.85546875" style="6" customWidth="1"/>
    <col min="6927" max="7168" width="9.140625" style="6"/>
    <col min="7169" max="7169" width="5.7109375" style="6" customWidth="1"/>
    <col min="7170" max="7170" width="76.5703125" style="6" customWidth="1"/>
    <col min="7171" max="7171" width="16.5703125" style="6" customWidth="1"/>
    <col min="7172" max="7172" width="6.5703125" style="6" bestFit="1" customWidth="1"/>
    <col min="7173" max="7173" width="6.140625" style="6" customWidth="1"/>
    <col min="7174" max="7174" width="11.85546875" style="6" customWidth="1"/>
    <col min="7175" max="7175" width="13.28515625" style="6" customWidth="1"/>
    <col min="7176" max="7177" width="24.42578125" style="6" customWidth="1"/>
    <col min="7178" max="7178" width="16.42578125" style="6" customWidth="1"/>
    <col min="7179" max="7179" width="10.42578125" style="6" customWidth="1"/>
    <col min="7180" max="7180" width="10.28515625" style="6" customWidth="1"/>
    <col min="7181" max="7181" width="7.7109375" style="6" customWidth="1"/>
    <col min="7182" max="7182" width="11.85546875" style="6" customWidth="1"/>
    <col min="7183" max="7424" width="9.140625" style="6"/>
    <col min="7425" max="7425" width="5.7109375" style="6" customWidth="1"/>
    <col min="7426" max="7426" width="76.5703125" style="6" customWidth="1"/>
    <col min="7427" max="7427" width="16.5703125" style="6" customWidth="1"/>
    <col min="7428" max="7428" width="6.5703125" style="6" bestFit="1" customWidth="1"/>
    <col min="7429" max="7429" width="6.140625" style="6" customWidth="1"/>
    <col min="7430" max="7430" width="11.85546875" style="6" customWidth="1"/>
    <col min="7431" max="7431" width="13.28515625" style="6" customWidth="1"/>
    <col min="7432" max="7433" width="24.42578125" style="6" customWidth="1"/>
    <col min="7434" max="7434" width="16.42578125" style="6" customWidth="1"/>
    <col min="7435" max="7435" width="10.42578125" style="6" customWidth="1"/>
    <col min="7436" max="7436" width="10.28515625" style="6" customWidth="1"/>
    <col min="7437" max="7437" width="7.7109375" style="6" customWidth="1"/>
    <col min="7438" max="7438" width="11.85546875" style="6" customWidth="1"/>
    <col min="7439" max="7680" width="9.140625" style="6"/>
    <col min="7681" max="7681" width="5.7109375" style="6" customWidth="1"/>
    <col min="7682" max="7682" width="76.5703125" style="6" customWidth="1"/>
    <col min="7683" max="7683" width="16.5703125" style="6" customWidth="1"/>
    <col min="7684" max="7684" width="6.5703125" style="6" bestFit="1" customWidth="1"/>
    <col min="7685" max="7685" width="6.140625" style="6" customWidth="1"/>
    <col min="7686" max="7686" width="11.85546875" style="6" customWidth="1"/>
    <col min="7687" max="7687" width="13.28515625" style="6" customWidth="1"/>
    <col min="7688" max="7689" width="24.42578125" style="6" customWidth="1"/>
    <col min="7690" max="7690" width="16.42578125" style="6" customWidth="1"/>
    <col min="7691" max="7691" width="10.42578125" style="6" customWidth="1"/>
    <col min="7692" max="7692" width="10.28515625" style="6" customWidth="1"/>
    <col min="7693" max="7693" width="7.7109375" style="6" customWidth="1"/>
    <col min="7694" max="7694" width="11.85546875" style="6" customWidth="1"/>
    <col min="7695" max="7936" width="9.140625" style="6"/>
    <col min="7937" max="7937" width="5.7109375" style="6" customWidth="1"/>
    <col min="7938" max="7938" width="76.5703125" style="6" customWidth="1"/>
    <col min="7939" max="7939" width="16.5703125" style="6" customWidth="1"/>
    <col min="7940" max="7940" width="6.5703125" style="6" bestFit="1" customWidth="1"/>
    <col min="7941" max="7941" width="6.140625" style="6" customWidth="1"/>
    <col min="7942" max="7942" width="11.85546875" style="6" customWidth="1"/>
    <col min="7943" max="7943" width="13.28515625" style="6" customWidth="1"/>
    <col min="7944" max="7945" width="24.42578125" style="6" customWidth="1"/>
    <col min="7946" max="7946" width="16.42578125" style="6" customWidth="1"/>
    <col min="7947" max="7947" width="10.42578125" style="6" customWidth="1"/>
    <col min="7948" max="7948" width="10.28515625" style="6" customWidth="1"/>
    <col min="7949" max="7949" width="7.7109375" style="6" customWidth="1"/>
    <col min="7950" max="7950" width="11.85546875" style="6" customWidth="1"/>
    <col min="7951" max="8192" width="9.140625" style="6"/>
    <col min="8193" max="8193" width="5.7109375" style="6" customWidth="1"/>
    <col min="8194" max="8194" width="76.5703125" style="6" customWidth="1"/>
    <col min="8195" max="8195" width="16.5703125" style="6" customWidth="1"/>
    <col min="8196" max="8196" width="6.5703125" style="6" bestFit="1" customWidth="1"/>
    <col min="8197" max="8197" width="6.140625" style="6" customWidth="1"/>
    <col min="8198" max="8198" width="11.85546875" style="6" customWidth="1"/>
    <col min="8199" max="8199" width="13.28515625" style="6" customWidth="1"/>
    <col min="8200" max="8201" width="24.42578125" style="6" customWidth="1"/>
    <col min="8202" max="8202" width="16.42578125" style="6" customWidth="1"/>
    <col min="8203" max="8203" width="10.42578125" style="6" customWidth="1"/>
    <col min="8204" max="8204" width="10.28515625" style="6" customWidth="1"/>
    <col min="8205" max="8205" width="7.7109375" style="6" customWidth="1"/>
    <col min="8206" max="8206" width="11.85546875" style="6" customWidth="1"/>
    <col min="8207" max="8448" width="9.140625" style="6"/>
    <col min="8449" max="8449" width="5.7109375" style="6" customWidth="1"/>
    <col min="8450" max="8450" width="76.5703125" style="6" customWidth="1"/>
    <col min="8451" max="8451" width="16.5703125" style="6" customWidth="1"/>
    <col min="8452" max="8452" width="6.5703125" style="6" bestFit="1" customWidth="1"/>
    <col min="8453" max="8453" width="6.140625" style="6" customWidth="1"/>
    <col min="8454" max="8454" width="11.85546875" style="6" customWidth="1"/>
    <col min="8455" max="8455" width="13.28515625" style="6" customWidth="1"/>
    <col min="8456" max="8457" width="24.42578125" style="6" customWidth="1"/>
    <col min="8458" max="8458" width="16.42578125" style="6" customWidth="1"/>
    <col min="8459" max="8459" width="10.42578125" style="6" customWidth="1"/>
    <col min="8460" max="8460" width="10.28515625" style="6" customWidth="1"/>
    <col min="8461" max="8461" width="7.7109375" style="6" customWidth="1"/>
    <col min="8462" max="8462" width="11.85546875" style="6" customWidth="1"/>
    <col min="8463" max="8704" width="9.140625" style="6"/>
    <col min="8705" max="8705" width="5.7109375" style="6" customWidth="1"/>
    <col min="8706" max="8706" width="76.5703125" style="6" customWidth="1"/>
    <col min="8707" max="8707" width="16.5703125" style="6" customWidth="1"/>
    <col min="8708" max="8708" width="6.5703125" style="6" bestFit="1" customWidth="1"/>
    <col min="8709" max="8709" width="6.140625" style="6" customWidth="1"/>
    <col min="8710" max="8710" width="11.85546875" style="6" customWidth="1"/>
    <col min="8711" max="8711" width="13.28515625" style="6" customWidth="1"/>
    <col min="8712" max="8713" width="24.42578125" style="6" customWidth="1"/>
    <col min="8714" max="8714" width="16.42578125" style="6" customWidth="1"/>
    <col min="8715" max="8715" width="10.42578125" style="6" customWidth="1"/>
    <col min="8716" max="8716" width="10.28515625" style="6" customWidth="1"/>
    <col min="8717" max="8717" width="7.7109375" style="6" customWidth="1"/>
    <col min="8718" max="8718" width="11.85546875" style="6" customWidth="1"/>
    <col min="8719" max="8960" width="9.140625" style="6"/>
    <col min="8961" max="8961" width="5.7109375" style="6" customWidth="1"/>
    <col min="8962" max="8962" width="76.5703125" style="6" customWidth="1"/>
    <col min="8963" max="8963" width="16.5703125" style="6" customWidth="1"/>
    <col min="8964" max="8964" width="6.5703125" style="6" bestFit="1" customWidth="1"/>
    <col min="8965" max="8965" width="6.140625" style="6" customWidth="1"/>
    <col min="8966" max="8966" width="11.85546875" style="6" customWidth="1"/>
    <col min="8967" max="8967" width="13.28515625" style="6" customWidth="1"/>
    <col min="8968" max="8969" width="24.42578125" style="6" customWidth="1"/>
    <col min="8970" max="8970" width="16.42578125" style="6" customWidth="1"/>
    <col min="8971" max="8971" width="10.42578125" style="6" customWidth="1"/>
    <col min="8972" max="8972" width="10.28515625" style="6" customWidth="1"/>
    <col min="8973" max="8973" width="7.7109375" style="6" customWidth="1"/>
    <col min="8974" max="8974" width="11.85546875" style="6" customWidth="1"/>
    <col min="8975" max="9216" width="9.140625" style="6"/>
    <col min="9217" max="9217" width="5.7109375" style="6" customWidth="1"/>
    <col min="9218" max="9218" width="76.5703125" style="6" customWidth="1"/>
    <col min="9219" max="9219" width="16.5703125" style="6" customWidth="1"/>
    <col min="9220" max="9220" width="6.5703125" style="6" bestFit="1" customWidth="1"/>
    <col min="9221" max="9221" width="6.140625" style="6" customWidth="1"/>
    <col min="9222" max="9222" width="11.85546875" style="6" customWidth="1"/>
    <col min="9223" max="9223" width="13.28515625" style="6" customWidth="1"/>
    <col min="9224" max="9225" width="24.42578125" style="6" customWidth="1"/>
    <col min="9226" max="9226" width="16.42578125" style="6" customWidth="1"/>
    <col min="9227" max="9227" width="10.42578125" style="6" customWidth="1"/>
    <col min="9228" max="9228" width="10.28515625" style="6" customWidth="1"/>
    <col min="9229" max="9229" width="7.7109375" style="6" customWidth="1"/>
    <col min="9230" max="9230" width="11.85546875" style="6" customWidth="1"/>
    <col min="9231" max="9472" width="9.140625" style="6"/>
    <col min="9473" max="9473" width="5.7109375" style="6" customWidth="1"/>
    <col min="9474" max="9474" width="76.5703125" style="6" customWidth="1"/>
    <col min="9475" max="9475" width="16.5703125" style="6" customWidth="1"/>
    <col min="9476" max="9476" width="6.5703125" style="6" bestFit="1" customWidth="1"/>
    <col min="9477" max="9477" width="6.140625" style="6" customWidth="1"/>
    <col min="9478" max="9478" width="11.85546875" style="6" customWidth="1"/>
    <col min="9479" max="9479" width="13.28515625" style="6" customWidth="1"/>
    <col min="9480" max="9481" width="24.42578125" style="6" customWidth="1"/>
    <col min="9482" max="9482" width="16.42578125" style="6" customWidth="1"/>
    <col min="9483" max="9483" width="10.42578125" style="6" customWidth="1"/>
    <col min="9484" max="9484" width="10.28515625" style="6" customWidth="1"/>
    <col min="9485" max="9485" width="7.7109375" style="6" customWidth="1"/>
    <col min="9486" max="9486" width="11.85546875" style="6" customWidth="1"/>
    <col min="9487" max="9728" width="9.140625" style="6"/>
    <col min="9729" max="9729" width="5.7109375" style="6" customWidth="1"/>
    <col min="9730" max="9730" width="76.5703125" style="6" customWidth="1"/>
    <col min="9731" max="9731" width="16.5703125" style="6" customWidth="1"/>
    <col min="9732" max="9732" width="6.5703125" style="6" bestFit="1" customWidth="1"/>
    <col min="9733" max="9733" width="6.140625" style="6" customWidth="1"/>
    <col min="9734" max="9734" width="11.85546875" style="6" customWidth="1"/>
    <col min="9735" max="9735" width="13.28515625" style="6" customWidth="1"/>
    <col min="9736" max="9737" width="24.42578125" style="6" customWidth="1"/>
    <col min="9738" max="9738" width="16.42578125" style="6" customWidth="1"/>
    <col min="9739" max="9739" width="10.42578125" style="6" customWidth="1"/>
    <col min="9740" max="9740" width="10.28515625" style="6" customWidth="1"/>
    <col min="9741" max="9741" width="7.7109375" style="6" customWidth="1"/>
    <col min="9742" max="9742" width="11.85546875" style="6" customWidth="1"/>
    <col min="9743" max="9984" width="9.140625" style="6"/>
    <col min="9985" max="9985" width="5.7109375" style="6" customWidth="1"/>
    <col min="9986" max="9986" width="76.5703125" style="6" customWidth="1"/>
    <col min="9987" max="9987" width="16.5703125" style="6" customWidth="1"/>
    <col min="9988" max="9988" width="6.5703125" style="6" bestFit="1" customWidth="1"/>
    <col min="9989" max="9989" width="6.140625" style="6" customWidth="1"/>
    <col min="9990" max="9990" width="11.85546875" style="6" customWidth="1"/>
    <col min="9991" max="9991" width="13.28515625" style="6" customWidth="1"/>
    <col min="9992" max="9993" width="24.42578125" style="6" customWidth="1"/>
    <col min="9994" max="9994" width="16.42578125" style="6" customWidth="1"/>
    <col min="9995" max="9995" width="10.42578125" style="6" customWidth="1"/>
    <col min="9996" max="9996" width="10.28515625" style="6" customWidth="1"/>
    <col min="9997" max="9997" width="7.7109375" style="6" customWidth="1"/>
    <col min="9998" max="9998" width="11.85546875" style="6" customWidth="1"/>
    <col min="9999" max="10240" width="9.140625" style="6"/>
    <col min="10241" max="10241" width="5.7109375" style="6" customWidth="1"/>
    <col min="10242" max="10242" width="76.5703125" style="6" customWidth="1"/>
    <col min="10243" max="10243" width="16.5703125" style="6" customWidth="1"/>
    <col min="10244" max="10244" width="6.5703125" style="6" bestFit="1" customWidth="1"/>
    <col min="10245" max="10245" width="6.140625" style="6" customWidth="1"/>
    <col min="10246" max="10246" width="11.85546875" style="6" customWidth="1"/>
    <col min="10247" max="10247" width="13.28515625" style="6" customWidth="1"/>
    <col min="10248" max="10249" width="24.42578125" style="6" customWidth="1"/>
    <col min="10250" max="10250" width="16.42578125" style="6" customWidth="1"/>
    <col min="10251" max="10251" width="10.42578125" style="6" customWidth="1"/>
    <col min="10252" max="10252" width="10.28515625" style="6" customWidth="1"/>
    <col min="10253" max="10253" width="7.7109375" style="6" customWidth="1"/>
    <col min="10254" max="10254" width="11.85546875" style="6" customWidth="1"/>
    <col min="10255" max="10496" width="9.140625" style="6"/>
    <col min="10497" max="10497" width="5.7109375" style="6" customWidth="1"/>
    <col min="10498" max="10498" width="76.5703125" style="6" customWidth="1"/>
    <col min="10499" max="10499" width="16.5703125" style="6" customWidth="1"/>
    <col min="10500" max="10500" width="6.5703125" style="6" bestFit="1" customWidth="1"/>
    <col min="10501" max="10501" width="6.140625" style="6" customWidth="1"/>
    <col min="10502" max="10502" width="11.85546875" style="6" customWidth="1"/>
    <col min="10503" max="10503" width="13.28515625" style="6" customWidth="1"/>
    <col min="10504" max="10505" width="24.42578125" style="6" customWidth="1"/>
    <col min="10506" max="10506" width="16.42578125" style="6" customWidth="1"/>
    <col min="10507" max="10507" width="10.42578125" style="6" customWidth="1"/>
    <col min="10508" max="10508" width="10.28515625" style="6" customWidth="1"/>
    <col min="10509" max="10509" width="7.7109375" style="6" customWidth="1"/>
    <col min="10510" max="10510" width="11.85546875" style="6" customWidth="1"/>
    <col min="10511" max="10752" width="9.140625" style="6"/>
    <col min="10753" max="10753" width="5.7109375" style="6" customWidth="1"/>
    <col min="10754" max="10754" width="76.5703125" style="6" customWidth="1"/>
    <col min="10755" max="10755" width="16.5703125" style="6" customWidth="1"/>
    <col min="10756" max="10756" width="6.5703125" style="6" bestFit="1" customWidth="1"/>
    <col min="10757" max="10757" width="6.140625" style="6" customWidth="1"/>
    <col min="10758" max="10758" width="11.85546875" style="6" customWidth="1"/>
    <col min="10759" max="10759" width="13.28515625" style="6" customWidth="1"/>
    <col min="10760" max="10761" width="24.42578125" style="6" customWidth="1"/>
    <col min="10762" max="10762" width="16.42578125" style="6" customWidth="1"/>
    <col min="10763" max="10763" width="10.42578125" style="6" customWidth="1"/>
    <col min="10764" max="10764" width="10.28515625" style="6" customWidth="1"/>
    <col min="10765" max="10765" width="7.7109375" style="6" customWidth="1"/>
    <col min="10766" max="10766" width="11.85546875" style="6" customWidth="1"/>
    <col min="10767" max="11008" width="9.140625" style="6"/>
    <col min="11009" max="11009" width="5.7109375" style="6" customWidth="1"/>
    <col min="11010" max="11010" width="76.5703125" style="6" customWidth="1"/>
    <col min="11011" max="11011" width="16.5703125" style="6" customWidth="1"/>
    <col min="11012" max="11012" width="6.5703125" style="6" bestFit="1" customWidth="1"/>
    <col min="11013" max="11013" width="6.140625" style="6" customWidth="1"/>
    <col min="11014" max="11014" width="11.85546875" style="6" customWidth="1"/>
    <col min="11015" max="11015" width="13.28515625" style="6" customWidth="1"/>
    <col min="11016" max="11017" width="24.42578125" style="6" customWidth="1"/>
    <col min="11018" max="11018" width="16.42578125" style="6" customWidth="1"/>
    <col min="11019" max="11019" width="10.42578125" style="6" customWidth="1"/>
    <col min="11020" max="11020" width="10.28515625" style="6" customWidth="1"/>
    <col min="11021" max="11021" width="7.7109375" style="6" customWidth="1"/>
    <col min="11022" max="11022" width="11.85546875" style="6" customWidth="1"/>
    <col min="11023" max="11264" width="9.140625" style="6"/>
    <col min="11265" max="11265" width="5.7109375" style="6" customWidth="1"/>
    <col min="11266" max="11266" width="76.5703125" style="6" customWidth="1"/>
    <col min="11267" max="11267" width="16.5703125" style="6" customWidth="1"/>
    <col min="11268" max="11268" width="6.5703125" style="6" bestFit="1" customWidth="1"/>
    <col min="11269" max="11269" width="6.140625" style="6" customWidth="1"/>
    <col min="11270" max="11270" width="11.85546875" style="6" customWidth="1"/>
    <col min="11271" max="11271" width="13.28515625" style="6" customWidth="1"/>
    <col min="11272" max="11273" width="24.42578125" style="6" customWidth="1"/>
    <col min="11274" max="11274" width="16.42578125" style="6" customWidth="1"/>
    <col min="11275" max="11275" width="10.42578125" style="6" customWidth="1"/>
    <col min="11276" max="11276" width="10.28515625" style="6" customWidth="1"/>
    <col min="11277" max="11277" width="7.7109375" style="6" customWidth="1"/>
    <col min="11278" max="11278" width="11.85546875" style="6" customWidth="1"/>
    <col min="11279" max="11520" width="9.140625" style="6"/>
    <col min="11521" max="11521" width="5.7109375" style="6" customWidth="1"/>
    <col min="11522" max="11522" width="76.5703125" style="6" customWidth="1"/>
    <col min="11523" max="11523" width="16.5703125" style="6" customWidth="1"/>
    <col min="11524" max="11524" width="6.5703125" style="6" bestFit="1" customWidth="1"/>
    <col min="11525" max="11525" width="6.140625" style="6" customWidth="1"/>
    <col min="11526" max="11526" width="11.85546875" style="6" customWidth="1"/>
    <col min="11527" max="11527" width="13.28515625" style="6" customWidth="1"/>
    <col min="11528" max="11529" width="24.42578125" style="6" customWidth="1"/>
    <col min="11530" max="11530" width="16.42578125" style="6" customWidth="1"/>
    <col min="11531" max="11531" width="10.42578125" style="6" customWidth="1"/>
    <col min="11532" max="11532" width="10.28515625" style="6" customWidth="1"/>
    <col min="11533" max="11533" width="7.7109375" style="6" customWidth="1"/>
    <col min="11534" max="11534" width="11.85546875" style="6" customWidth="1"/>
    <col min="11535" max="11776" width="9.140625" style="6"/>
    <col min="11777" max="11777" width="5.7109375" style="6" customWidth="1"/>
    <col min="11778" max="11778" width="76.5703125" style="6" customWidth="1"/>
    <col min="11779" max="11779" width="16.5703125" style="6" customWidth="1"/>
    <col min="11780" max="11780" width="6.5703125" style="6" bestFit="1" customWidth="1"/>
    <col min="11781" max="11781" width="6.140625" style="6" customWidth="1"/>
    <col min="11782" max="11782" width="11.85546875" style="6" customWidth="1"/>
    <col min="11783" max="11783" width="13.28515625" style="6" customWidth="1"/>
    <col min="11784" max="11785" width="24.42578125" style="6" customWidth="1"/>
    <col min="11786" max="11786" width="16.42578125" style="6" customWidth="1"/>
    <col min="11787" max="11787" width="10.42578125" style="6" customWidth="1"/>
    <col min="11788" max="11788" width="10.28515625" style="6" customWidth="1"/>
    <col min="11789" max="11789" width="7.7109375" style="6" customWidth="1"/>
    <col min="11790" max="11790" width="11.85546875" style="6" customWidth="1"/>
    <col min="11791" max="12032" width="9.140625" style="6"/>
    <col min="12033" max="12033" width="5.7109375" style="6" customWidth="1"/>
    <col min="12034" max="12034" width="76.5703125" style="6" customWidth="1"/>
    <col min="12035" max="12035" width="16.5703125" style="6" customWidth="1"/>
    <col min="12036" max="12036" width="6.5703125" style="6" bestFit="1" customWidth="1"/>
    <col min="12037" max="12037" width="6.140625" style="6" customWidth="1"/>
    <col min="12038" max="12038" width="11.85546875" style="6" customWidth="1"/>
    <col min="12039" max="12039" width="13.28515625" style="6" customWidth="1"/>
    <col min="12040" max="12041" width="24.42578125" style="6" customWidth="1"/>
    <col min="12042" max="12042" width="16.42578125" style="6" customWidth="1"/>
    <col min="12043" max="12043" width="10.42578125" style="6" customWidth="1"/>
    <col min="12044" max="12044" width="10.28515625" style="6" customWidth="1"/>
    <col min="12045" max="12045" width="7.7109375" style="6" customWidth="1"/>
    <col min="12046" max="12046" width="11.85546875" style="6" customWidth="1"/>
    <col min="12047" max="12288" width="9.140625" style="6"/>
    <col min="12289" max="12289" width="5.7109375" style="6" customWidth="1"/>
    <col min="12290" max="12290" width="76.5703125" style="6" customWidth="1"/>
    <col min="12291" max="12291" width="16.5703125" style="6" customWidth="1"/>
    <col min="12292" max="12292" width="6.5703125" style="6" bestFit="1" customWidth="1"/>
    <col min="12293" max="12293" width="6.140625" style="6" customWidth="1"/>
    <col min="12294" max="12294" width="11.85546875" style="6" customWidth="1"/>
    <col min="12295" max="12295" width="13.28515625" style="6" customWidth="1"/>
    <col min="12296" max="12297" width="24.42578125" style="6" customWidth="1"/>
    <col min="12298" max="12298" width="16.42578125" style="6" customWidth="1"/>
    <col min="12299" max="12299" width="10.42578125" style="6" customWidth="1"/>
    <col min="12300" max="12300" width="10.28515625" style="6" customWidth="1"/>
    <col min="12301" max="12301" width="7.7109375" style="6" customWidth="1"/>
    <col min="12302" max="12302" width="11.85546875" style="6" customWidth="1"/>
    <col min="12303" max="12544" width="9.140625" style="6"/>
    <col min="12545" max="12545" width="5.7109375" style="6" customWidth="1"/>
    <col min="12546" max="12546" width="76.5703125" style="6" customWidth="1"/>
    <col min="12547" max="12547" width="16.5703125" style="6" customWidth="1"/>
    <col min="12548" max="12548" width="6.5703125" style="6" bestFit="1" customWidth="1"/>
    <col min="12549" max="12549" width="6.140625" style="6" customWidth="1"/>
    <col min="12550" max="12550" width="11.85546875" style="6" customWidth="1"/>
    <col min="12551" max="12551" width="13.28515625" style="6" customWidth="1"/>
    <col min="12552" max="12553" width="24.42578125" style="6" customWidth="1"/>
    <col min="12554" max="12554" width="16.42578125" style="6" customWidth="1"/>
    <col min="12555" max="12555" width="10.42578125" style="6" customWidth="1"/>
    <col min="12556" max="12556" width="10.28515625" style="6" customWidth="1"/>
    <col min="12557" max="12557" width="7.7109375" style="6" customWidth="1"/>
    <col min="12558" max="12558" width="11.85546875" style="6" customWidth="1"/>
    <col min="12559" max="12800" width="9.140625" style="6"/>
    <col min="12801" max="12801" width="5.7109375" style="6" customWidth="1"/>
    <col min="12802" max="12802" width="76.5703125" style="6" customWidth="1"/>
    <col min="12803" max="12803" width="16.5703125" style="6" customWidth="1"/>
    <col min="12804" max="12804" width="6.5703125" style="6" bestFit="1" customWidth="1"/>
    <col min="12805" max="12805" width="6.140625" style="6" customWidth="1"/>
    <col min="12806" max="12806" width="11.85546875" style="6" customWidth="1"/>
    <col min="12807" max="12807" width="13.28515625" style="6" customWidth="1"/>
    <col min="12808" max="12809" width="24.42578125" style="6" customWidth="1"/>
    <col min="12810" max="12810" width="16.42578125" style="6" customWidth="1"/>
    <col min="12811" max="12811" width="10.42578125" style="6" customWidth="1"/>
    <col min="12812" max="12812" width="10.28515625" style="6" customWidth="1"/>
    <col min="12813" max="12813" width="7.7109375" style="6" customWidth="1"/>
    <col min="12814" max="12814" width="11.85546875" style="6" customWidth="1"/>
    <col min="12815" max="13056" width="9.140625" style="6"/>
    <col min="13057" max="13057" width="5.7109375" style="6" customWidth="1"/>
    <col min="13058" max="13058" width="76.5703125" style="6" customWidth="1"/>
    <col min="13059" max="13059" width="16.5703125" style="6" customWidth="1"/>
    <col min="13060" max="13060" width="6.5703125" style="6" bestFit="1" customWidth="1"/>
    <col min="13061" max="13061" width="6.140625" style="6" customWidth="1"/>
    <col min="13062" max="13062" width="11.85546875" style="6" customWidth="1"/>
    <col min="13063" max="13063" width="13.28515625" style="6" customWidth="1"/>
    <col min="13064" max="13065" width="24.42578125" style="6" customWidth="1"/>
    <col min="13066" max="13066" width="16.42578125" style="6" customWidth="1"/>
    <col min="13067" max="13067" width="10.42578125" style="6" customWidth="1"/>
    <col min="13068" max="13068" width="10.28515625" style="6" customWidth="1"/>
    <col min="13069" max="13069" width="7.7109375" style="6" customWidth="1"/>
    <col min="13070" max="13070" width="11.85546875" style="6" customWidth="1"/>
    <col min="13071" max="13312" width="9.140625" style="6"/>
    <col min="13313" max="13313" width="5.7109375" style="6" customWidth="1"/>
    <col min="13314" max="13314" width="76.5703125" style="6" customWidth="1"/>
    <col min="13315" max="13315" width="16.5703125" style="6" customWidth="1"/>
    <col min="13316" max="13316" width="6.5703125" style="6" bestFit="1" customWidth="1"/>
    <col min="13317" max="13317" width="6.140625" style="6" customWidth="1"/>
    <col min="13318" max="13318" width="11.85546875" style="6" customWidth="1"/>
    <col min="13319" max="13319" width="13.28515625" style="6" customWidth="1"/>
    <col min="13320" max="13321" width="24.42578125" style="6" customWidth="1"/>
    <col min="13322" max="13322" width="16.42578125" style="6" customWidth="1"/>
    <col min="13323" max="13323" width="10.42578125" style="6" customWidth="1"/>
    <col min="13324" max="13324" width="10.28515625" style="6" customWidth="1"/>
    <col min="13325" max="13325" width="7.7109375" style="6" customWidth="1"/>
    <col min="13326" max="13326" width="11.85546875" style="6" customWidth="1"/>
    <col min="13327" max="13568" width="9.140625" style="6"/>
    <col min="13569" max="13569" width="5.7109375" style="6" customWidth="1"/>
    <col min="13570" max="13570" width="76.5703125" style="6" customWidth="1"/>
    <col min="13571" max="13571" width="16.5703125" style="6" customWidth="1"/>
    <col min="13572" max="13572" width="6.5703125" style="6" bestFit="1" customWidth="1"/>
    <col min="13573" max="13573" width="6.140625" style="6" customWidth="1"/>
    <col min="13574" max="13574" width="11.85546875" style="6" customWidth="1"/>
    <col min="13575" max="13575" width="13.28515625" style="6" customWidth="1"/>
    <col min="13576" max="13577" width="24.42578125" style="6" customWidth="1"/>
    <col min="13578" max="13578" width="16.42578125" style="6" customWidth="1"/>
    <col min="13579" max="13579" width="10.42578125" style="6" customWidth="1"/>
    <col min="13580" max="13580" width="10.28515625" style="6" customWidth="1"/>
    <col min="13581" max="13581" width="7.7109375" style="6" customWidth="1"/>
    <col min="13582" max="13582" width="11.85546875" style="6" customWidth="1"/>
    <col min="13583" max="13824" width="9.140625" style="6"/>
    <col min="13825" max="13825" width="5.7109375" style="6" customWidth="1"/>
    <col min="13826" max="13826" width="76.5703125" style="6" customWidth="1"/>
    <col min="13827" max="13827" width="16.5703125" style="6" customWidth="1"/>
    <col min="13828" max="13828" width="6.5703125" style="6" bestFit="1" customWidth="1"/>
    <col min="13829" max="13829" width="6.140625" style="6" customWidth="1"/>
    <col min="13830" max="13830" width="11.85546875" style="6" customWidth="1"/>
    <col min="13831" max="13831" width="13.28515625" style="6" customWidth="1"/>
    <col min="13832" max="13833" width="24.42578125" style="6" customWidth="1"/>
    <col min="13834" max="13834" width="16.42578125" style="6" customWidth="1"/>
    <col min="13835" max="13835" width="10.42578125" style="6" customWidth="1"/>
    <col min="13836" max="13836" width="10.28515625" style="6" customWidth="1"/>
    <col min="13837" max="13837" width="7.7109375" style="6" customWidth="1"/>
    <col min="13838" max="13838" width="11.85546875" style="6" customWidth="1"/>
    <col min="13839" max="14080" width="9.140625" style="6"/>
    <col min="14081" max="14081" width="5.7109375" style="6" customWidth="1"/>
    <col min="14082" max="14082" width="76.5703125" style="6" customWidth="1"/>
    <col min="14083" max="14083" width="16.5703125" style="6" customWidth="1"/>
    <col min="14084" max="14084" width="6.5703125" style="6" bestFit="1" customWidth="1"/>
    <col min="14085" max="14085" width="6.140625" style="6" customWidth="1"/>
    <col min="14086" max="14086" width="11.85546875" style="6" customWidth="1"/>
    <col min="14087" max="14087" width="13.28515625" style="6" customWidth="1"/>
    <col min="14088" max="14089" width="24.42578125" style="6" customWidth="1"/>
    <col min="14090" max="14090" width="16.42578125" style="6" customWidth="1"/>
    <col min="14091" max="14091" width="10.42578125" style="6" customWidth="1"/>
    <col min="14092" max="14092" width="10.28515625" style="6" customWidth="1"/>
    <col min="14093" max="14093" width="7.7109375" style="6" customWidth="1"/>
    <col min="14094" max="14094" width="11.85546875" style="6" customWidth="1"/>
    <col min="14095" max="14336" width="9.140625" style="6"/>
    <col min="14337" max="14337" width="5.7109375" style="6" customWidth="1"/>
    <col min="14338" max="14338" width="76.5703125" style="6" customWidth="1"/>
    <col min="14339" max="14339" width="16.5703125" style="6" customWidth="1"/>
    <col min="14340" max="14340" width="6.5703125" style="6" bestFit="1" customWidth="1"/>
    <col min="14341" max="14341" width="6.140625" style="6" customWidth="1"/>
    <col min="14342" max="14342" width="11.85546875" style="6" customWidth="1"/>
    <col min="14343" max="14343" width="13.28515625" style="6" customWidth="1"/>
    <col min="14344" max="14345" width="24.42578125" style="6" customWidth="1"/>
    <col min="14346" max="14346" width="16.42578125" style="6" customWidth="1"/>
    <col min="14347" max="14347" width="10.42578125" style="6" customWidth="1"/>
    <col min="14348" max="14348" width="10.28515625" style="6" customWidth="1"/>
    <col min="14349" max="14349" width="7.7109375" style="6" customWidth="1"/>
    <col min="14350" max="14350" width="11.85546875" style="6" customWidth="1"/>
    <col min="14351" max="14592" width="9.140625" style="6"/>
    <col min="14593" max="14593" width="5.7109375" style="6" customWidth="1"/>
    <col min="14594" max="14594" width="76.5703125" style="6" customWidth="1"/>
    <col min="14595" max="14595" width="16.5703125" style="6" customWidth="1"/>
    <col min="14596" max="14596" width="6.5703125" style="6" bestFit="1" customWidth="1"/>
    <col min="14597" max="14597" width="6.140625" style="6" customWidth="1"/>
    <col min="14598" max="14598" width="11.85546875" style="6" customWidth="1"/>
    <col min="14599" max="14599" width="13.28515625" style="6" customWidth="1"/>
    <col min="14600" max="14601" width="24.42578125" style="6" customWidth="1"/>
    <col min="14602" max="14602" width="16.42578125" style="6" customWidth="1"/>
    <col min="14603" max="14603" width="10.42578125" style="6" customWidth="1"/>
    <col min="14604" max="14604" width="10.28515625" style="6" customWidth="1"/>
    <col min="14605" max="14605" width="7.7109375" style="6" customWidth="1"/>
    <col min="14606" max="14606" width="11.85546875" style="6" customWidth="1"/>
    <col min="14607" max="14848" width="9.140625" style="6"/>
    <col min="14849" max="14849" width="5.7109375" style="6" customWidth="1"/>
    <col min="14850" max="14850" width="76.5703125" style="6" customWidth="1"/>
    <col min="14851" max="14851" width="16.5703125" style="6" customWidth="1"/>
    <col min="14852" max="14852" width="6.5703125" style="6" bestFit="1" customWidth="1"/>
    <col min="14853" max="14853" width="6.140625" style="6" customWidth="1"/>
    <col min="14854" max="14854" width="11.85546875" style="6" customWidth="1"/>
    <col min="14855" max="14855" width="13.28515625" style="6" customWidth="1"/>
    <col min="14856" max="14857" width="24.42578125" style="6" customWidth="1"/>
    <col min="14858" max="14858" width="16.42578125" style="6" customWidth="1"/>
    <col min="14859" max="14859" width="10.42578125" style="6" customWidth="1"/>
    <col min="14860" max="14860" width="10.28515625" style="6" customWidth="1"/>
    <col min="14861" max="14861" width="7.7109375" style="6" customWidth="1"/>
    <col min="14862" max="14862" width="11.85546875" style="6" customWidth="1"/>
    <col min="14863" max="15104" width="9.140625" style="6"/>
    <col min="15105" max="15105" width="5.7109375" style="6" customWidth="1"/>
    <col min="15106" max="15106" width="76.5703125" style="6" customWidth="1"/>
    <col min="15107" max="15107" width="16.5703125" style="6" customWidth="1"/>
    <col min="15108" max="15108" width="6.5703125" style="6" bestFit="1" customWidth="1"/>
    <col min="15109" max="15109" width="6.140625" style="6" customWidth="1"/>
    <col min="15110" max="15110" width="11.85546875" style="6" customWidth="1"/>
    <col min="15111" max="15111" width="13.28515625" style="6" customWidth="1"/>
    <col min="15112" max="15113" width="24.42578125" style="6" customWidth="1"/>
    <col min="15114" max="15114" width="16.42578125" style="6" customWidth="1"/>
    <col min="15115" max="15115" width="10.42578125" style="6" customWidth="1"/>
    <col min="15116" max="15116" width="10.28515625" style="6" customWidth="1"/>
    <col min="15117" max="15117" width="7.7109375" style="6" customWidth="1"/>
    <col min="15118" max="15118" width="11.85546875" style="6" customWidth="1"/>
    <col min="15119" max="15360" width="9.140625" style="6"/>
    <col min="15361" max="15361" width="5.7109375" style="6" customWidth="1"/>
    <col min="15362" max="15362" width="76.5703125" style="6" customWidth="1"/>
    <col min="15363" max="15363" width="16.5703125" style="6" customWidth="1"/>
    <col min="15364" max="15364" width="6.5703125" style="6" bestFit="1" customWidth="1"/>
    <col min="15365" max="15365" width="6.140625" style="6" customWidth="1"/>
    <col min="15366" max="15366" width="11.85546875" style="6" customWidth="1"/>
    <col min="15367" max="15367" width="13.28515625" style="6" customWidth="1"/>
    <col min="15368" max="15369" width="24.42578125" style="6" customWidth="1"/>
    <col min="15370" max="15370" width="16.42578125" style="6" customWidth="1"/>
    <col min="15371" max="15371" width="10.42578125" style="6" customWidth="1"/>
    <col min="15372" max="15372" width="10.28515625" style="6" customWidth="1"/>
    <col min="15373" max="15373" width="7.7109375" style="6" customWidth="1"/>
    <col min="15374" max="15374" width="11.85546875" style="6" customWidth="1"/>
    <col min="15375" max="15616" width="9.140625" style="6"/>
    <col min="15617" max="15617" width="5.7109375" style="6" customWidth="1"/>
    <col min="15618" max="15618" width="76.5703125" style="6" customWidth="1"/>
    <col min="15619" max="15619" width="16.5703125" style="6" customWidth="1"/>
    <col min="15620" max="15620" width="6.5703125" style="6" bestFit="1" customWidth="1"/>
    <col min="15621" max="15621" width="6.140625" style="6" customWidth="1"/>
    <col min="15622" max="15622" width="11.85546875" style="6" customWidth="1"/>
    <col min="15623" max="15623" width="13.28515625" style="6" customWidth="1"/>
    <col min="15624" max="15625" width="24.42578125" style="6" customWidth="1"/>
    <col min="15626" max="15626" width="16.42578125" style="6" customWidth="1"/>
    <col min="15627" max="15627" width="10.42578125" style="6" customWidth="1"/>
    <col min="15628" max="15628" width="10.28515625" style="6" customWidth="1"/>
    <col min="15629" max="15629" width="7.7109375" style="6" customWidth="1"/>
    <col min="15630" max="15630" width="11.85546875" style="6" customWidth="1"/>
    <col min="15631" max="15872" width="9.140625" style="6"/>
    <col min="15873" max="15873" width="5.7109375" style="6" customWidth="1"/>
    <col min="15874" max="15874" width="76.5703125" style="6" customWidth="1"/>
    <col min="15875" max="15875" width="16.5703125" style="6" customWidth="1"/>
    <col min="15876" max="15876" width="6.5703125" style="6" bestFit="1" customWidth="1"/>
    <col min="15877" max="15877" width="6.140625" style="6" customWidth="1"/>
    <col min="15878" max="15878" width="11.85546875" style="6" customWidth="1"/>
    <col min="15879" max="15879" width="13.28515625" style="6" customWidth="1"/>
    <col min="15880" max="15881" width="24.42578125" style="6" customWidth="1"/>
    <col min="15882" max="15882" width="16.42578125" style="6" customWidth="1"/>
    <col min="15883" max="15883" width="10.42578125" style="6" customWidth="1"/>
    <col min="15884" max="15884" width="10.28515625" style="6" customWidth="1"/>
    <col min="15885" max="15885" width="7.7109375" style="6" customWidth="1"/>
    <col min="15886" max="15886" width="11.85546875" style="6" customWidth="1"/>
    <col min="15887" max="16128" width="9.140625" style="6"/>
    <col min="16129" max="16129" width="5.7109375" style="6" customWidth="1"/>
    <col min="16130" max="16130" width="76.5703125" style="6" customWidth="1"/>
    <col min="16131" max="16131" width="16.5703125" style="6" customWidth="1"/>
    <col min="16132" max="16132" width="6.5703125" style="6" bestFit="1" customWidth="1"/>
    <col min="16133" max="16133" width="6.140625" style="6" customWidth="1"/>
    <col min="16134" max="16134" width="11.85546875" style="6" customWidth="1"/>
    <col min="16135" max="16135" width="13.28515625" style="6" customWidth="1"/>
    <col min="16136" max="16137" width="24.42578125" style="6" customWidth="1"/>
    <col min="16138" max="16138" width="16.42578125" style="6" customWidth="1"/>
    <col min="16139" max="16139" width="10.42578125" style="6" customWidth="1"/>
    <col min="16140" max="16140" width="10.28515625" style="6" customWidth="1"/>
    <col min="16141" max="16141" width="7.7109375" style="6" customWidth="1"/>
    <col min="16142" max="16142" width="11.85546875" style="6" customWidth="1"/>
    <col min="16143" max="16384" width="9.140625" style="6"/>
  </cols>
  <sheetData>
    <row r="1" spans="1:14" ht="18" x14ac:dyDescent="0.25">
      <c r="A1" s="21"/>
      <c r="B1" s="17" t="s">
        <v>177</v>
      </c>
      <c r="C1" s="17"/>
      <c r="D1" s="136"/>
      <c r="E1" s="136"/>
      <c r="F1" s="136"/>
      <c r="G1" s="136"/>
    </row>
    <row r="2" spans="1:14" ht="11.25" customHeight="1" x14ac:dyDescent="0.25">
      <c r="A2" s="321"/>
      <c r="B2" s="322"/>
      <c r="C2" s="323"/>
      <c r="D2" s="324"/>
      <c r="E2" s="321"/>
      <c r="F2" s="325"/>
      <c r="G2" s="125"/>
    </row>
    <row r="3" spans="1:14" ht="15.75" x14ac:dyDescent="0.25">
      <c r="A3" s="21"/>
      <c r="B3" s="326" t="s">
        <v>178</v>
      </c>
      <c r="C3" s="326"/>
      <c r="D3" s="326"/>
      <c r="E3" s="326"/>
      <c r="F3" s="141"/>
      <c r="G3" s="141"/>
    </row>
    <row r="4" spans="1:14" ht="11.25" customHeight="1" x14ac:dyDescent="0.25">
      <c r="A4" s="140"/>
      <c r="B4" s="140"/>
      <c r="C4" s="140"/>
      <c r="D4" s="140"/>
      <c r="E4" s="140"/>
      <c r="F4" s="140"/>
      <c r="G4" s="140"/>
    </row>
    <row r="5" spans="1:14" ht="15.75" x14ac:dyDescent="0.25">
      <c r="A5" s="140"/>
      <c r="B5" s="140"/>
      <c r="C5" s="140"/>
      <c r="D5" s="140"/>
      <c r="E5" s="140"/>
      <c r="F5" s="140"/>
      <c r="G5" s="327" t="s">
        <v>3</v>
      </c>
    </row>
    <row r="6" spans="1:14" ht="11.25" customHeight="1" x14ac:dyDescent="0.25">
      <c r="A6" s="328"/>
      <c r="B6" s="329"/>
      <c r="C6" s="330"/>
      <c r="D6" s="331"/>
      <c r="E6" s="328"/>
      <c r="F6" s="332"/>
      <c r="G6" s="332"/>
    </row>
    <row r="7" spans="1:14" ht="15.75" x14ac:dyDescent="0.25">
      <c r="A7" s="333" t="s">
        <v>4</v>
      </c>
      <c r="B7" s="334" t="s">
        <v>5</v>
      </c>
      <c r="C7" s="335" t="s">
        <v>6</v>
      </c>
      <c r="D7" s="336" t="s">
        <v>7</v>
      </c>
      <c r="E7" s="337" t="s">
        <v>179</v>
      </c>
      <c r="F7" s="338"/>
      <c r="G7" s="336"/>
      <c r="H7" s="339"/>
      <c r="I7" s="340"/>
      <c r="J7" s="341"/>
    </row>
    <row r="8" spans="1:14" ht="15.75" x14ac:dyDescent="0.25">
      <c r="A8" s="342"/>
      <c r="B8" s="334"/>
      <c r="C8" s="343"/>
      <c r="D8" s="336"/>
      <c r="E8" s="344" t="s">
        <v>103</v>
      </c>
      <c r="F8" s="344" t="s">
        <v>11</v>
      </c>
      <c r="G8" s="344" t="s">
        <v>104</v>
      </c>
      <c r="H8" s="345"/>
      <c r="I8" s="346"/>
      <c r="J8" s="345"/>
    </row>
    <row r="9" spans="1:14" ht="15.75" x14ac:dyDescent="0.25">
      <c r="A9" s="347">
        <v>1</v>
      </c>
      <c r="B9" s="348">
        <v>2</v>
      </c>
      <c r="C9" s="349">
        <v>3</v>
      </c>
      <c r="D9" s="349">
        <v>4</v>
      </c>
      <c r="E9" s="349">
        <v>5</v>
      </c>
      <c r="F9" s="349">
        <v>6</v>
      </c>
      <c r="G9" s="349">
        <v>7</v>
      </c>
    </row>
    <row r="10" spans="1:14" ht="33" customHeight="1" x14ac:dyDescent="0.25">
      <c r="A10" s="350">
        <v>1</v>
      </c>
      <c r="B10" s="351" t="s">
        <v>180</v>
      </c>
      <c r="C10" s="352">
        <v>7132210017</v>
      </c>
      <c r="D10" s="350" t="s">
        <v>14</v>
      </c>
      <c r="E10" s="350">
        <v>1</v>
      </c>
      <c r="F10" s="44">
        <v>65861.570000000007</v>
      </c>
      <c r="G10" s="353">
        <f t="shared" ref="G10:G20" si="0">F10*E10</f>
        <v>65861.570000000007</v>
      </c>
      <c r="H10" s="354"/>
    </row>
    <row r="11" spans="1:14" ht="20.25" customHeight="1" x14ac:dyDescent="0.25">
      <c r="A11" s="350">
        <v>2</v>
      </c>
      <c r="B11" s="351" t="s">
        <v>181</v>
      </c>
      <c r="C11" s="355">
        <v>7130800012</v>
      </c>
      <c r="D11" s="350" t="s">
        <v>14</v>
      </c>
      <c r="E11" s="350">
        <v>3</v>
      </c>
      <c r="F11" s="37">
        <v>2298.46</v>
      </c>
      <c r="G11" s="353">
        <f t="shared" si="0"/>
        <v>6895.38</v>
      </c>
    </row>
    <row r="12" spans="1:14" ht="18.75" customHeight="1" x14ac:dyDescent="0.25">
      <c r="A12" s="350">
        <v>3</v>
      </c>
      <c r="B12" s="351" t="s">
        <v>182</v>
      </c>
      <c r="C12" s="352">
        <v>7130810517</v>
      </c>
      <c r="D12" s="350" t="s">
        <v>42</v>
      </c>
      <c r="E12" s="350">
        <v>1</v>
      </c>
      <c r="F12" s="41">
        <v>5654.2372647927032</v>
      </c>
      <c r="G12" s="353">
        <f t="shared" si="0"/>
        <v>5654.2372647927032</v>
      </c>
      <c r="I12" s="356"/>
      <c r="J12" s="356"/>
      <c r="K12" s="356"/>
      <c r="L12" s="356"/>
      <c r="M12" s="356"/>
    </row>
    <row r="13" spans="1:14" ht="16.5" customHeight="1" x14ac:dyDescent="0.25">
      <c r="A13" s="350">
        <v>4</v>
      </c>
      <c r="B13" s="351" t="s">
        <v>70</v>
      </c>
      <c r="C13" s="352">
        <v>7130820010</v>
      </c>
      <c r="D13" s="350" t="s">
        <v>14</v>
      </c>
      <c r="E13" s="350">
        <v>3</v>
      </c>
      <c r="F13" s="44">
        <v>126.83</v>
      </c>
      <c r="G13" s="353">
        <f t="shared" si="0"/>
        <v>380.49</v>
      </c>
      <c r="I13" s="357"/>
      <c r="J13" s="358"/>
      <c r="K13" s="359"/>
      <c r="L13" s="360"/>
      <c r="M13" s="360"/>
      <c r="N13" s="361"/>
    </row>
    <row r="14" spans="1:14" ht="15.75" customHeight="1" x14ac:dyDescent="0.25">
      <c r="A14" s="350">
        <v>5</v>
      </c>
      <c r="B14" s="351" t="s">
        <v>183</v>
      </c>
      <c r="C14" s="355">
        <v>7130820241</v>
      </c>
      <c r="D14" s="350" t="s">
        <v>42</v>
      </c>
      <c r="E14" s="350">
        <v>3</v>
      </c>
      <c r="F14" s="49">
        <v>146.74</v>
      </c>
      <c r="G14" s="353">
        <f t="shared" si="0"/>
        <v>440.22</v>
      </c>
      <c r="J14" s="358"/>
      <c r="K14" s="359"/>
      <c r="L14" s="360"/>
      <c r="M14" s="360"/>
      <c r="N14" s="361"/>
    </row>
    <row r="15" spans="1:14" ht="19.5" customHeight="1" x14ac:dyDescent="0.25">
      <c r="A15" s="362">
        <v>6</v>
      </c>
      <c r="B15" s="363" t="s">
        <v>184</v>
      </c>
      <c r="C15" s="364">
        <v>7130810509</v>
      </c>
      <c r="D15" s="365" t="s">
        <v>14</v>
      </c>
      <c r="E15" s="365">
        <v>1</v>
      </c>
      <c r="F15" s="41">
        <v>2065.467795662089</v>
      </c>
      <c r="G15" s="353">
        <f t="shared" si="0"/>
        <v>2065.467795662089</v>
      </c>
      <c r="I15" s="366"/>
      <c r="J15" s="367"/>
    </row>
    <row r="16" spans="1:14" x14ac:dyDescent="0.25">
      <c r="A16" s="350">
        <v>7</v>
      </c>
      <c r="B16" s="351" t="s">
        <v>185</v>
      </c>
      <c r="C16" s="352">
        <v>7131930412</v>
      </c>
      <c r="D16" s="350" t="s">
        <v>35</v>
      </c>
      <c r="E16" s="350">
        <v>3</v>
      </c>
      <c r="F16" s="37">
        <v>1020.31</v>
      </c>
      <c r="G16" s="353">
        <f t="shared" si="0"/>
        <v>3060.93</v>
      </c>
    </row>
    <row r="17" spans="1:12" ht="17.25" customHeight="1" x14ac:dyDescent="0.25">
      <c r="A17" s="350">
        <v>8</v>
      </c>
      <c r="B17" s="351" t="s">
        <v>186</v>
      </c>
      <c r="C17" s="368">
        <v>7130600023</v>
      </c>
      <c r="D17" s="368" t="s">
        <v>28</v>
      </c>
      <c r="E17" s="350">
        <v>20</v>
      </c>
      <c r="F17" s="353">
        <v>51.47</v>
      </c>
      <c r="G17" s="353">
        <f t="shared" si="0"/>
        <v>1029.4000000000001</v>
      </c>
      <c r="H17" s="37">
        <v>51475.9</v>
      </c>
      <c r="I17" s="369">
        <f>H17/1000</f>
        <v>51.475900000000003</v>
      </c>
    </row>
    <row r="18" spans="1:12" ht="18.75" customHeight="1" x14ac:dyDescent="0.25">
      <c r="A18" s="370">
        <v>9</v>
      </c>
      <c r="B18" s="351" t="s">
        <v>26</v>
      </c>
      <c r="C18" s="355">
        <v>7130860032</v>
      </c>
      <c r="D18" s="350" t="s">
        <v>14</v>
      </c>
      <c r="E18" s="350">
        <v>4</v>
      </c>
      <c r="F18" s="49">
        <v>541.29</v>
      </c>
      <c r="G18" s="353">
        <f t="shared" si="0"/>
        <v>2165.16</v>
      </c>
      <c r="I18" s="369">
        <f t="shared" ref="I18:I19" si="1">H18/1000</f>
        <v>0</v>
      </c>
    </row>
    <row r="19" spans="1:12" x14ac:dyDescent="0.25">
      <c r="A19" s="371"/>
      <c r="B19" s="372" t="s">
        <v>27</v>
      </c>
      <c r="C19" s="355">
        <v>7130860077</v>
      </c>
      <c r="D19" s="350" t="s">
        <v>28</v>
      </c>
      <c r="E19" s="350">
        <v>22</v>
      </c>
      <c r="F19" s="353">
        <v>91.57</v>
      </c>
      <c r="G19" s="353">
        <f t="shared" si="0"/>
        <v>2014.54</v>
      </c>
      <c r="H19" s="51">
        <v>91568.78</v>
      </c>
      <c r="I19" s="369">
        <f t="shared" si="1"/>
        <v>91.568780000000004</v>
      </c>
    </row>
    <row r="20" spans="1:12" x14ac:dyDescent="0.25">
      <c r="A20" s="373"/>
      <c r="B20" s="372" t="s">
        <v>29</v>
      </c>
      <c r="C20" s="355">
        <v>7130810026</v>
      </c>
      <c r="D20" s="350" t="s">
        <v>17</v>
      </c>
      <c r="E20" s="350">
        <v>4</v>
      </c>
      <c r="F20" s="41">
        <v>216.31231934268203</v>
      </c>
      <c r="G20" s="353">
        <f t="shared" si="0"/>
        <v>865.24927737072812</v>
      </c>
    </row>
    <row r="21" spans="1:12" ht="35.25" customHeight="1" x14ac:dyDescent="0.25">
      <c r="A21" s="350">
        <v>10</v>
      </c>
      <c r="B21" s="351" t="s">
        <v>187</v>
      </c>
      <c r="C21" s="352">
        <v>7130200202</v>
      </c>
      <c r="D21" s="368" t="s">
        <v>79</v>
      </c>
      <c r="E21" s="368">
        <v>1.85</v>
      </c>
      <c r="F21" s="37">
        <v>2970</v>
      </c>
      <c r="G21" s="353">
        <f>E21*F21</f>
        <v>5494.5</v>
      </c>
      <c r="H21" s="374" t="s">
        <v>49</v>
      </c>
    </row>
    <row r="22" spans="1:12" ht="21.75" customHeight="1" x14ac:dyDescent="0.25">
      <c r="A22" s="350">
        <v>11</v>
      </c>
      <c r="B22" s="375" t="s">
        <v>188</v>
      </c>
      <c r="C22" s="352">
        <v>7130600023</v>
      </c>
      <c r="D22" s="376" t="s">
        <v>28</v>
      </c>
      <c r="E22" s="350">
        <v>34</v>
      </c>
      <c r="F22" s="353">
        <v>51.47</v>
      </c>
      <c r="G22" s="353">
        <f>F22*E22</f>
        <v>1749.98</v>
      </c>
      <c r="H22" s="37">
        <v>51475.9</v>
      </c>
      <c r="I22" s="369"/>
      <c r="J22" s="377"/>
      <c r="K22" s="26"/>
    </row>
    <row r="23" spans="1:12" ht="19.5" customHeight="1" x14ac:dyDescent="0.25">
      <c r="A23" s="350">
        <v>12</v>
      </c>
      <c r="B23" s="351" t="s">
        <v>125</v>
      </c>
      <c r="C23" s="378">
        <v>7130850201</v>
      </c>
      <c r="D23" s="368" t="s">
        <v>42</v>
      </c>
      <c r="E23" s="350">
        <v>1</v>
      </c>
      <c r="F23" s="41">
        <v>5462.7424272920771</v>
      </c>
      <c r="G23" s="353">
        <f>F23*E23</f>
        <v>5462.7424272920771</v>
      </c>
    </row>
    <row r="24" spans="1:12" ht="18.75" customHeight="1" x14ac:dyDescent="0.25">
      <c r="A24" s="350">
        <v>13</v>
      </c>
      <c r="B24" s="351" t="s">
        <v>34</v>
      </c>
      <c r="C24" s="352">
        <v>7130880041</v>
      </c>
      <c r="D24" s="350" t="s">
        <v>35</v>
      </c>
      <c r="E24" s="350">
        <v>1</v>
      </c>
      <c r="F24" s="51">
        <v>123.66</v>
      </c>
      <c r="G24" s="353">
        <f>F24*E24</f>
        <v>123.66</v>
      </c>
    </row>
    <row r="25" spans="1:12" ht="20.25" customHeight="1" x14ac:dyDescent="0.25">
      <c r="A25" s="370">
        <v>14</v>
      </c>
      <c r="B25" s="351" t="s">
        <v>126</v>
      </c>
      <c r="C25" s="379"/>
      <c r="D25" s="380"/>
      <c r="E25" s="380"/>
      <c r="F25" s="380"/>
      <c r="G25" s="381"/>
    </row>
    <row r="26" spans="1:12" x14ac:dyDescent="0.25">
      <c r="A26" s="371"/>
      <c r="B26" s="382" t="s">
        <v>127</v>
      </c>
      <c r="C26" s="352">
        <v>7130641396</v>
      </c>
      <c r="D26" s="350" t="s">
        <v>23</v>
      </c>
      <c r="E26" s="350">
        <v>9</v>
      </c>
      <c r="F26" s="51">
        <v>268.41000000000003</v>
      </c>
      <c r="G26" s="353">
        <f t="shared" ref="G26:G31" si="2">F26*E26</f>
        <v>2415.69</v>
      </c>
    </row>
    <row r="27" spans="1:12" x14ac:dyDescent="0.25">
      <c r="A27" s="373"/>
      <c r="B27" s="382" t="s">
        <v>128</v>
      </c>
      <c r="C27" s="352">
        <v>7130870043</v>
      </c>
      <c r="D27" s="350" t="s">
        <v>28</v>
      </c>
      <c r="E27" s="350">
        <v>15</v>
      </c>
      <c r="F27" s="353">
        <v>87.81</v>
      </c>
      <c r="G27" s="353">
        <f t="shared" si="2"/>
        <v>1317.15</v>
      </c>
      <c r="H27" s="51">
        <v>87810.08</v>
      </c>
      <c r="I27" s="6">
        <f>H27/1000</f>
        <v>87.810079999999999</v>
      </c>
    </row>
    <row r="28" spans="1:12" ht="19.5" customHeight="1" x14ac:dyDescent="0.25">
      <c r="A28" s="350">
        <v>15</v>
      </c>
      <c r="B28" s="375" t="s">
        <v>33</v>
      </c>
      <c r="C28" s="378">
        <v>7130610206</v>
      </c>
      <c r="D28" s="350" t="s">
        <v>28</v>
      </c>
      <c r="E28" s="350">
        <v>6</v>
      </c>
      <c r="F28" s="353">
        <v>106.03</v>
      </c>
      <c r="G28" s="353">
        <f t="shared" si="2"/>
        <v>636.18000000000006</v>
      </c>
      <c r="H28" s="49">
        <v>106034.27</v>
      </c>
      <c r="I28" s="6">
        <f>H28/1000</f>
        <v>106.03427000000001</v>
      </c>
      <c r="J28" s="383"/>
      <c r="K28" s="383"/>
      <c r="L28" s="384"/>
    </row>
    <row r="29" spans="1:12" x14ac:dyDescent="0.25">
      <c r="A29" s="350">
        <v>16</v>
      </c>
      <c r="B29" s="351" t="s">
        <v>30</v>
      </c>
      <c r="C29" s="352">
        <v>7130211158</v>
      </c>
      <c r="D29" s="350" t="s">
        <v>31</v>
      </c>
      <c r="E29" s="350">
        <v>1</v>
      </c>
      <c r="F29" s="51">
        <v>181.98</v>
      </c>
      <c r="G29" s="353">
        <f t="shared" si="2"/>
        <v>181.98</v>
      </c>
    </row>
    <row r="30" spans="1:12" x14ac:dyDescent="0.25">
      <c r="A30" s="350">
        <v>17</v>
      </c>
      <c r="B30" s="351" t="s">
        <v>32</v>
      </c>
      <c r="C30" s="352">
        <v>7130210809</v>
      </c>
      <c r="D30" s="350" t="s">
        <v>31</v>
      </c>
      <c r="E30" s="350">
        <v>1</v>
      </c>
      <c r="F30" s="51">
        <v>406.6</v>
      </c>
      <c r="G30" s="353">
        <f t="shared" si="2"/>
        <v>406.6</v>
      </c>
    </row>
    <row r="31" spans="1:12" ht="18" customHeight="1" x14ac:dyDescent="0.25">
      <c r="A31" s="350">
        <v>18</v>
      </c>
      <c r="B31" s="351" t="s">
        <v>189</v>
      </c>
      <c r="C31" s="352">
        <v>7130840029</v>
      </c>
      <c r="D31" s="350" t="s">
        <v>35</v>
      </c>
      <c r="E31" s="350">
        <v>3</v>
      </c>
      <c r="F31" s="37">
        <v>348.68</v>
      </c>
      <c r="G31" s="353">
        <f t="shared" si="2"/>
        <v>1046.04</v>
      </c>
      <c r="I31" s="357"/>
    </row>
    <row r="32" spans="1:12" x14ac:dyDescent="0.25">
      <c r="A32" s="370">
        <v>19</v>
      </c>
      <c r="B32" s="351" t="s">
        <v>130</v>
      </c>
      <c r="C32" s="352"/>
      <c r="D32" s="350" t="s">
        <v>28</v>
      </c>
      <c r="E32" s="350">
        <v>14</v>
      </c>
      <c r="F32" s="353"/>
      <c r="G32" s="353"/>
    </row>
    <row r="33" spans="1:12" ht="16.5" x14ac:dyDescent="0.25">
      <c r="A33" s="371"/>
      <c r="B33" s="385" t="s">
        <v>83</v>
      </c>
      <c r="C33" s="352">
        <v>7130620609</v>
      </c>
      <c r="D33" s="350" t="s">
        <v>28</v>
      </c>
      <c r="E33" s="350">
        <v>1</v>
      </c>
      <c r="F33" s="49">
        <v>81.75</v>
      </c>
      <c r="G33" s="353">
        <f t="shared" ref="G33:G42" si="3">F33*E33</f>
        <v>81.75</v>
      </c>
    </row>
    <row r="34" spans="1:12" ht="16.5" x14ac:dyDescent="0.25">
      <c r="A34" s="371"/>
      <c r="B34" s="385" t="s">
        <v>131</v>
      </c>
      <c r="C34" s="352">
        <v>7130620614</v>
      </c>
      <c r="D34" s="350" t="s">
        <v>28</v>
      </c>
      <c r="E34" s="350">
        <v>4</v>
      </c>
      <c r="F34" s="49">
        <v>80.39</v>
      </c>
      <c r="G34" s="353">
        <f t="shared" si="3"/>
        <v>321.56</v>
      </c>
    </row>
    <row r="35" spans="1:12" ht="16.5" x14ac:dyDescent="0.25">
      <c r="A35" s="371"/>
      <c r="B35" s="385" t="s">
        <v>132</v>
      </c>
      <c r="C35" s="352">
        <v>7130620625</v>
      </c>
      <c r="D35" s="350" t="s">
        <v>28</v>
      </c>
      <c r="E35" s="350">
        <v>4</v>
      </c>
      <c r="F35" s="49">
        <v>79.02</v>
      </c>
      <c r="G35" s="353">
        <f t="shared" si="3"/>
        <v>316.08</v>
      </c>
    </row>
    <row r="36" spans="1:12" ht="16.5" x14ac:dyDescent="0.25">
      <c r="A36" s="373"/>
      <c r="B36" s="385" t="s">
        <v>84</v>
      </c>
      <c r="C36" s="352">
        <v>7130620631</v>
      </c>
      <c r="D36" s="350" t="s">
        <v>28</v>
      </c>
      <c r="E36" s="350">
        <v>5</v>
      </c>
      <c r="F36" s="49">
        <v>79.02</v>
      </c>
      <c r="G36" s="353">
        <f t="shared" si="3"/>
        <v>395.09999999999997</v>
      </c>
    </row>
    <row r="37" spans="1:12" ht="18" customHeight="1" x14ac:dyDescent="0.25">
      <c r="A37" s="350">
        <v>20</v>
      </c>
      <c r="B37" s="351" t="s">
        <v>190</v>
      </c>
      <c r="C37" s="352">
        <v>7131920253</v>
      </c>
      <c r="D37" s="350" t="s">
        <v>14</v>
      </c>
      <c r="E37" s="350">
        <v>1</v>
      </c>
      <c r="F37" s="51">
        <v>870.63</v>
      </c>
      <c r="G37" s="353">
        <f t="shared" si="3"/>
        <v>870.63</v>
      </c>
    </row>
    <row r="38" spans="1:12" ht="18" customHeight="1" x14ac:dyDescent="0.25">
      <c r="A38" s="350">
        <v>21</v>
      </c>
      <c r="B38" s="351" t="s">
        <v>191</v>
      </c>
      <c r="C38" s="378">
        <v>7130311008</v>
      </c>
      <c r="D38" s="368" t="s">
        <v>23</v>
      </c>
      <c r="E38" s="350">
        <v>120</v>
      </c>
      <c r="F38" s="353">
        <v>31.18</v>
      </c>
      <c r="G38" s="353">
        <f t="shared" si="3"/>
        <v>3741.6</v>
      </c>
      <c r="H38" s="49">
        <v>31178.959999999999</v>
      </c>
      <c r="I38" s="386">
        <f>H38/1000</f>
        <v>31.17896</v>
      </c>
      <c r="J38" s="386"/>
    </row>
    <row r="39" spans="1:12" ht="18" customHeight="1" x14ac:dyDescent="0.25">
      <c r="A39" s="350">
        <v>22</v>
      </c>
      <c r="B39" s="387" t="s">
        <v>192</v>
      </c>
      <c r="C39" s="378">
        <v>7131310997</v>
      </c>
      <c r="D39" s="350" t="s">
        <v>14</v>
      </c>
      <c r="E39" s="350">
        <v>1</v>
      </c>
      <c r="F39" s="44">
        <v>1913.09</v>
      </c>
      <c r="G39" s="353">
        <f t="shared" si="3"/>
        <v>1913.09</v>
      </c>
      <c r="H39" s="388" t="s">
        <v>193</v>
      </c>
      <c r="I39" s="389"/>
      <c r="J39" s="389"/>
      <c r="K39" s="389"/>
    </row>
    <row r="40" spans="1:12" ht="18" customHeight="1" x14ac:dyDescent="0.25">
      <c r="A40" s="350">
        <v>23</v>
      </c>
      <c r="B40" s="372" t="s">
        <v>194</v>
      </c>
      <c r="C40" s="355">
        <v>7132230016</v>
      </c>
      <c r="D40" s="350" t="s">
        <v>14</v>
      </c>
      <c r="E40" s="390">
        <v>4</v>
      </c>
      <c r="F40" s="49">
        <v>527.46</v>
      </c>
      <c r="G40" s="353">
        <f t="shared" si="3"/>
        <v>2109.84</v>
      </c>
      <c r="I40" s="272"/>
    </row>
    <row r="41" spans="1:12" ht="19.5" customHeight="1" x14ac:dyDescent="0.25">
      <c r="A41" s="350">
        <v>24</v>
      </c>
      <c r="B41" s="387" t="s">
        <v>195</v>
      </c>
      <c r="C41" s="378">
        <v>7132406420</v>
      </c>
      <c r="D41" s="350" t="s">
        <v>14</v>
      </c>
      <c r="E41" s="350">
        <v>1</v>
      </c>
      <c r="F41" s="44">
        <v>3181.16</v>
      </c>
      <c r="G41" s="353">
        <f t="shared" si="3"/>
        <v>3181.16</v>
      </c>
    </row>
    <row r="42" spans="1:12" ht="18" customHeight="1" x14ac:dyDescent="0.25">
      <c r="A42" s="350">
        <v>25</v>
      </c>
      <c r="B42" s="387" t="s">
        <v>196</v>
      </c>
      <c r="C42" s="378">
        <v>7130310654</v>
      </c>
      <c r="D42" s="368" t="s">
        <v>23</v>
      </c>
      <c r="E42" s="368">
        <v>12</v>
      </c>
      <c r="F42" s="353">
        <v>107.39</v>
      </c>
      <c r="G42" s="353">
        <f t="shared" si="3"/>
        <v>1288.68</v>
      </c>
      <c r="H42" s="49">
        <v>107398.33</v>
      </c>
      <c r="I42" s="386">
        <f>H42/1000</f>
        <v>107.39833</v>
      </c>
    </row>
    <row r="43" spans="1:12" ht="19.5" customHeight="1" x14ac:dyDescent="0.25">
      <c r="A43" s="344">
        <v>26</v>
      </c>
      <c r="B43" s="391" t="s">
        <v>50</v>
      </c>
      <c r="C43" s="392"/>
      <c r="D43" s="393"/>
      <c r="E43" s="393"/>
      <c r="F43" s="394"/>
      <c r="G43" s="395">
        <f>SUM(G10:G42)</f>
        <v>123486.65676511759</v>
      </c>
      <c r="H43" s="396"/>
      <c r="I43" s="356"/>
      <c r="J43" s="26"/>
      <c r="K43" s="26"/>
      <c r="L43" s="26"/>
    </row>
    <row r="44" spans="1:12" ht="19.5" customHeight="1" x14ac:dyDescent="0.25">
      <c r="A44" s="397">
        <v>27</v>
      </c>
      <c r="B44" s="391" t="s">
        <v>51</v>
      </c>
      <c r="C44" s="368"/>
      <c r="D44" s="368"/>
      <c r="E44" s="368"/>
      <c r="F44" s="394"/>
      <c r="G44" s="395">
        <f>G43/1.18</f>
        <v>104649.70912298102</v>
      </c>
      <c r="H44" s="398" t="s">
        <v>85</v>
      </c>
      <c r="I44" s="356"/>
      <c r="J44" s="26"/>
      <c r="K44" s="26"/>
      <c r="L44" s="26"/>
    </row>
    <row r="45" spans="1:12" ht="24.75" customHeight="1" x14ac:dyDescent="0.25">
      <c r="A45" s="362">
        <v>28</v>
      </c>
      <c r="B45" s="375" t="s">
        <v>52</v>
      </c>
      <c r="C45" s="399"/>
      <c r="D45" s="399"/>
      <c r="E45" s="399"/>
      <c r="F45" s="355">
        <v>7.4999999999999997E-2</v>
      </c>
      <c r="G45" s="353">
        <f>G43*F45</f>
        <v>9261.499257383819</v>
      </c>
      <c r="H45" s="400" t="s">
        <v>86</v>
      </c>
      <c r="I45" s="401"/>
      <c r="J45" s="26"/>
      <c r="K45" s="26"/>
      <c r="L45" s="26"/>
    </row>
    <row r="46" spans="1:12" ht="18.75" customHeight="1" x14ac:dyDescent="0.25">
      <c r="A46" s="350">
        <v>29</v>
      </c>
      <c r="B46" s="351" t="s">
        <v>53</v>
      </c>
      <c r="C46" s="378"/>
      <c r="D46" s="368" t="s">
        <v>14</v>
      </c>
      <c r="E46" s="355">
        <v>3</v>
      </c>
      <c r="F46" s="91">
        <v>339.94</v>
      </c>
      <c r="G46" s="353">
        <f>E46*F46</f>
        <v>1019.8199999999999</v>
      </c>
      <c r="H46" s="402"/>
      <c r="I46" s="403"/>
      <c r="J46" s="270"/>
      <c r="K46" s="26"/>
      <c r="L46" s="26"/>
    </row>
    <row r="47" spans="1:12" ht="18" customHeight="1" x14ac:dyDescent="0.25">
      <c r="A47" s="350">
        <v>30</v>
      </c>
      <c r="B47" s="375" t="s">
        <v>197</v>
      </c>
      <c r="C47" s="404"/>
      <c r="D47" s="368" t="s">
        <v>14</v>
      </c>
      <c r="E47" s="368">
        <v>1</v>
      </c>
      <c r="F47" s="110">
        <v>9060.4500000000007</v>
      </c>
      <c r="G47" s="405">
        <f>F47*E47</f>
        <v>9060.4500000000007</v>
      </c>
      <c r="I47" s="406"/>
    </row>
    <row r="48" spans="1:12" ht="18.75" customHeight="1" x14ac:dyDescent="0.25">
      <c r="A48" s="350">
        <v>31</v>
      </c>
      <c r="B48" s="351" t="s">
        <v>198</v>
      </c>
      <c r="C48" s="352"/>
      <c r="D48" s="350"/>
      <c r="E48" s="350"/>
      <c r="F48" s="350"/>
      <c r="G48" s="353">
        <v>12202.65</v>
      </c>
      <c r="H48" s="70"/>
    </row>
    <row r="49" spans="1:9" ht="18.75" customHeight="1" x14ac:dyDescent="0.25">
      <c r="A49" s="350">
        <v>32</v>
      </c>
      <c r="B49" s="407" t="s">
        <v>88</v>
      </c>
      <c r="C49" s="352"/>
      <c r="D49" s="408" t="s">
        <v>79</v>
      </c>
      <c r="E49" s="350">
        <v>1.85</v>
      </c>
      <c r="F49" s="38">
        <v>665.16</v>
      </c>
      <c r="G49" s="353">
        <f>E49*F49</f>
        <v>1230.546</v>
      </c>
      <c r="H49" s="409"/>
    </row>
    <row r="50" spans="1:9" ht="35.25" customHeight="1" x14ac:dyDescent="0.25">
      <c r="A50" s="350">
        <v>33</v>
      </c>
      <c r="B50" s="351" t="s">
        <v>199</v>
      </c>
      <c r="C50" s="404"/>
      <c r="D50" s="350"/>
      <c r="E50" s="350"/>
      <c r="F50" s="350"/>
      <c r="G50" s="410">
        <f>5437.763496*1.0183</f>
        <v>5537.2745679767995</v>
      </c>
      <c r="H50" s="411"/>
      <c r="I50" s="384"/>
    </row>
    <row r="51" spans="1:9" ht="35.25" customHeight="1" x14ac:dyDescent="0.25">
      <c r="A51" s="350">
        <v>34</v>
      </c>
      <c r="B51" s="412" t="s">
        <v>200</v>
      </c>
      <c r="C51" s="404"/>
      <c r="D51" s="350"/>
      <c r="E51" s="350"/>
      <c r="F51" s="350"/>
      <c r="G51" s="410">
        <f>(G43+G45+G46+G47+G48+G49+G50)*0.125</f>
        <v>20224.862073809778</v>
      </c>
      <c r="H51" s="411"/>
      <c r="I51" s="384"/>
    </row>
    <row r="52" spans="1:9" ht="33.75" customHeight="1" x14ac:dyDescent="0.25">
      <c r="A52" s="344">
        <v>35</v>
      </c>
      <c r="B52" s="413" t="s">
        <v>201</v>
      </c>
      <c r="C52" s="404"/>
      <c r="D52" s="350"/>
      <c r="E52" s="350"/>
      <c r="F52" s="350"/>
      <c r="G52" s="414">
        <f>SUM(G44:G51)</f>
        <v>163186.81102215144</v>
      </c>
      <c r="H52" s="402"/>
    </row>
    <row r="53" spans="1:9" ht="18" customHeight="1" x14ac:dyDescent="0.25">
      <c r="A53" s="350">
        <v>36</v>
      </c>
      <c r="B53" s="375" t="s">
        <v>202</v>
      </c>
      <c r="C53" s="404"/>
      <c r="D53" s="350"/>
      <c r="E53" s="350"/>
      <c r="F53" s="350">
        <v>0.09</v>
      </c>
      <c r="G53" s="353">
        <f>G52*F53</f>
        <v>14686.812991993629</v>
      </c>
      <c r="H53" s="402"/>
    </row>
    <row r="54" spans="1:9" ht="18" customHeight="1" x14ac:dyDescent="0.25">
      <c r="A54" s="350">
        <v>37</v>
      </c>
      <c r="B54" s="375" t="s">
        <v>203</v>
      </c>
      <c r="C54" s="404"/>
      <c r="D54" s="350"/>
      <c r="E54" s="350"/>
      <c r="F54" s="350">
        <v>0.09</v>
      </c>
      <c r="G54" s="353">
        <f>G52*F54</f>
        <v>14686.812991993629</v>
      </c>
      <c r="H54" s="415"/>
    </row>
    <row r="55" spans="1:9" ht="20.25" customHeight="1" x14ac:dyDescent="0.25">
      <c r="A55" s="350">
        <v>38</v>
      </c>
      <c r="B55" s="375" t="s">
        <v>204</v>
      </c>
      <c r="C55" s="34"/>
      <c r="D55" s="34"/>
      <c r="E55" s="34"/>
      <c r="F55" s="34"/>
      <c r="G55" s="353">
        <f>G52+G53+G54</f>
        <v>192560.43700613867</v>
      </c>
    </row>
    <row r="56" spans="1:9" ht="18.75" customHeight="1" x14ac:dyDescent="0.25">
      <c r="A56" s="344">
        <v>39</v>
      </c>
      <c r="B56" s="416" t="s">
        <v>62</v>
      </c>
      <c r="C56" s="34"/>
      <c r="D56" s="34"/>
      <c r="E56" s="34"/>
      <c r="F56" s="34"/>
      <c r="G56" s="417">
        <f>ROUND(G55,0)</f>
        <v>192560</v>
      </c>
    </row>
    <row r="57" spans="1:9" x14ac:dyDescent="0.25">
      <c r="A57" s="21"/>
      <c r="B57" s="125"/>
      <c r="C57" s="125"/>
      <c r="D57" s="125"/>
      <c r="E57" s="125"/>
      <c r="F57" s="125"/>
      <c r="G57" s="125"/>
    </row>
    <row r="58" spans="1:9" ht="20.25" customHeight="1" x14ac:dyDescent="0.25">
      <c r="A58" s="21"/>
      <c r="B58" s="418" t="s">
        <v>205</v>
      </c>
      <c r="C58" s="419"/>
      <c r="D58" s="419"/>
      <c r="E58" s="419"/>
      <c r="F58" s="419"/>
      <c r="G58" s="419"/>
    </row>
  </sheetData>
  <mergeCells count="11">
    <mergeCell ref="H7:J7"/>
    <mergeCell ref="A18:A20"/>
    <mergeCell ref="A25:A27"/>
    <mergeCell ref="A32:A36"/>
    <mergeCell ref="B1:C1"/>
    <mergeCell ref="B3:E3"/>
    <mergeCell ref="A7:A8"/>
    <mergeCell ref="B7:B8"/>
    <mergeCell ref="C7:C8"/>
    <mergeCell ref="D7:D8"/>
    <mergeCell ref="E7:G7"/>
  </mergeCells>
  <conditionalFormatting sqref="B46">
    <cfRule type="cellIs" dxfId="7" priority="3" stopIfTrue="1" operator="equal">
      <formula>"?"</formula>
    </cfRule>
  </conditionalFormatting>
  <conditionalFormatting sqref="B43">
    <cfRule type="cellIs" dxfId="6" priority="2" stopIfTrue="1" operator="equal">
      <formula>"?"</formula>
    </cfRule>
  </conditionalFormatting>
  <conditionalFormatting sqref="B44">
    <cfRule type="cellIs" dxfId="5" priority="1" stopIfTrue="1" operator="equal">
      <formula>"?"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9"/>
  <sheetViews>
    <sheetView topLeftCell="A37" workbookViewId="0">
      <selection sqref="A1:XFD1048576"/>
    </sheetView>
  </sheetViews>
  <sheetFormatPr defaultRowHeight="15" x14ac:dyDescent="0.25"/>
  <cols>
    <col min="1" max="1" width="4.42578125" style="6" bestFit="1" customWidth="1"/>
    <col min="2" max="2" width="56.5703125" style="6" bestFit="1" customWidth="1"/>
    <col min="3" max="3" width="12.42578125" style="6" bestFit="1" customWidth="1"/>
    <col min="4" max="4" width="7.85546875" style="6" bestFit="1" customWidth="1"/>
    <col min="5" max="5" width="10.7109375" style="6" bestFit="1" customWidth="1"/>
    <col min="6" max="6" width="7.28515625" style="6" bestFit="1" customWidth="1"/>
    <col min="7" max="7" width="11.85546875" style="6" bestFit="1" customWidth="1"/>
    <col min="8" max="8" width="7.28515625" style="6" bestFit="1" customWidth="1"/>
    <col min="9" max="9" width="11.7109375" style="6" customWidth="1"/>
    <col min="10" max="10" width="24" style="6" customWidth="1"/>
    <col min="11" max="11" width="13.42578125" style="6" customWidth="1"/>
    <col min="12" max="12" width="11.140625" style="6" customWidth="1"/>
    <col min="13" max="256" width="9.140625" style="6"/>
    <col min="257" max="257" width="4.42578125" style="6" bestFit="1" customWidth="1"/>
    <col min="258" max="258" width="56.5703125" style="6" bestFit="1" customWidth="1"/>
    <col min="259" max="259" width="12.42578125" style="6" bestFit="1" customWidth="1"/>
    <col min="260" max="260" width="7.85546875" style="6" bestFit="1" customWidth="1"/>
    <col min="261" max="261" width="10.7109375" style="6" bestFit="1" customWidth="1"/>
    <col min="262" max="262" width="7.28515625" style="6" bestFit="1" customWidth="1"/>
    <col min="263" max="263" width="11.85546875" style="6" bestFit="1" customWidth="1"/>
    <col min="264" max="264" width="7.28515625" style="6" bestFit="1" customWidth="1"/>
    <col min="265" max="265" width="11.7109375" style="6" customWidth="1"/>
    <col min="266" max="266" width="24" style="6" customWidth="1"/>
    <col min="267" max="267" width="13.42578125" style="6" customWidth="1"/>
    <col min="268" max="268" width="11.140625" style="6" customWidth="1"/>
    <col min="269" max="512" width="9.140625" style="6"/>
    <col min="513" max="513" width="4.42578125" style="6" bestFit="1" customWidth="1"/>
    <col min="514" max="514" width="56.5703125" style="6" bestFit="1" customWidth="1"/>
    <col min="515" max="515" width="12.42578125" style="6" bestFit="1" customWidth="1"/>
    <col min="516" max="516" width="7.85546875" style="6" bestFit="1" customWidth="1"/>
    <col min="517" max="517" width="10.7109375" style="6" bestFit="1" customWidth="1"/>
    <col min="518" max="518" width="7.28515625" style="6" bestFit="1" customWidth="1"/>
    <col min="519" max="519" width="11.85546875" style="6" bestFit="1" customWidth="1"/>
    <col min="520" max="520" width="7.28515625" style="6" bestFit="1" customWidth="1"/>
    <col min="521" max="521" width="11.7109375" style="6" customWidth="1"/>
    <col min="522" max="522" width="24" style="6" customWidth="1"/>
    <col min="523" max="523" width="13.42578125" style="6" customWidth="1"/>
    <col min="524" max="524" width="11.140625" style="6" customWidth="1"/>
    <col min="525" max="768" width="9.140625" style="6"/>
    <col min="769" max="769" width="4.42578125" style="6" bestFit="1" customWidth="1"/>
    <col min="770" max="770" width="56.5703125" style="6" bestFit="1" customWidth="1"/>
    <col min="771" max="771" width="12.42578125" style="6" bestFit="1" customWidth="1"/>
    <col min="772" max="772" width="7.85546875" style="6" bestFit="1" customWidth="1"/>
    <col min="773" max="773" width="10.7109375" style="6" bestFit="1" customWidth="1"/>
    <col min="774" max="774" width="7.28515625" style="6" bestFit="1" customWidth="1"/>
    <col min="775" max="775" width="11.85546875" style="6" bestFit="1" customWidth="1"/>
    <col min="776" max="776" width="7.28515625" style="6" bestFit="1" customWidth="1"/>
    <col min="777" max="777" width="11.7109375" style="6" customWidth="1"/>
    <col min="778" max="778" width="24" style="6" customWidth="1"/>
    <col min="779" max="779" width="13.42578125" style="6" customWidth="1"/>
    <col min="780" max="780" width="11.140625" style="6" customWidth="1"/>
    <col min="781" max="1024" width="9.140625" style="6"/>
    <col min="1025" max="1025" width="4.42578125" style="6" bestFit="1" customWidth="1"/>
    <col min="1026" max="1026" width="56.5703125" style="6" bestFit="1" customWidth="1"/>
    <col min="1027" max="1027" width="12.42578125" style="6" bestFit="1" customWidth="1"/>
    <col min="1028" max="1028" width="7.85546875" style="6" bestFit="1" customWidth="1"/>
    <col min="1029" max="1029" width="10.7109375" style="6" bestFit="1" customWidth="1"/>
    <col min="1030" max="1030" width="7.28515625" style="6" bestFit="1" customWidth="1"/>
    <col min="1031" max="1031" width="11.85546875" style="6" bestFit="1" customWidth="1"/>
    <col min="1032" max="1032" width="7.28515625" style="6" bestFit="1" customWidth="1"/>
    <col min="1033" max="1033" width="11.7109375" style="6" customWidth="1"/>
    <col min="1034" max="1034" width="24" style="6" customWidth="1"/>
    <col min="1035" max="1035" width="13.42578125" style="6" customWidth="1"/>
    <col min="1036" max="1036" width="11.140625" style="6" customWidth="1"/>
    <col min="1037" max="1280" width="9.140625" style="6"/>
    <col min="1281" max="1281" width="4.42578125" style="6" bestFit="1" customWidth="1"/>
    <col min="1282" max="1282" width="56.5703125" style="6" bestFit="1" customWidth="1"/>
    <col min="1283" max="1283" width="12.42578125" style="6" bestFit="1" customWidth="1"/>
    <col min="1284" max="1284" width="7.85546875" style="6" bestFit="1" customWidth="1"/>
    <col min="1285" max="1285" width="10.7109375" style="6" bestFit="1" customWidth="1"/>
    <col min="1286" max="1286" width="7.28515625" style="6" bestFit="1" customWidth="1"/>
    <col min="1287" max="1287" width="11.85546875" style="6" bestFit="1" customWidth="1"/>
    <col min="1288" max="1288" width="7.28515625" style="6" bestFit="1" customWidth="1"/>
    <col min="1289" max="1289" width="11.7109375" style="6" customWidth="1"/>
    <col min="1290" max="1290" width="24" style="6" customWidth="1"/>
    <col min="1291" max="1291" width="13.42578125" style="6" customWidth="1"/>
    <col min="1292" max="1292" width="11.140625" style="6" customWidth="1"/>
    <col min="1293" max="1536" width="9.140625" style="6"/>
    <col min="1537" max="1537" width="4.42578125" style="6" bestFit="1" customWidth="1"/>
    <col min="1538" max="1538" width="56.5703125" style="6" bestFit="1" customWidth="1"/>
    <col min="1539" max="1539" width="12.42578125" style="6" bestFit="1" customWidth="1"/>
    <col min="1540" max="1540" width="7.85546875" style="6" bestFit="1" customWidth="1"/>
    <col min="1541" max="1541" width="10.7109375" style="6" bestFit="1" customWidth="1"/>
    <col min="1542" max="1542" width="7.28515625" style="6" bestFit="1" customWidth="1"/>
    <col min="1543" max="1543" width="11.85546875" style="6" bestFit="1" customWidth="1"/>
    <col min="1544" max="1544" width="7.28515625" style="6" bestFit="1" customWidth="1"/>
    <col min="1545" max="1545" width="11.7109375" style="6" customWidth="1"/>
    <col min="1546" max="1546" width="24" style="6" customWidth="1"/>
    <col min="1547" max="1547" width="13.42578125" style="6" customWidth="1"/>
    <col min="1548" max="1548" width="11.140625" style="6" customWidth="1"/>
    <col min="1549" max="1792" width="9.140625" style="6"/>
    <col min="1793" max="1793" width="4.42578125" style="6" bestFit="1" customWidth="1"/>
    <col min="1794" max="1794" width="56.5703125" style="6" bestFit="1" customWidth="1"/>
    <col min="1795" max="1795" width="12.42578125" style="6" bestFit="1" customWidth="1"/>
    <col min="1796" max="1796" width="7.85546875" style="6" bestFit="1" customWidth="1"/>
    <col min="1797" max="1797" width="10.7109375" style="6" bestFit="1" customWidth="1"/>
    <col min="1798" max="1798" width="7.28515625" style="6" bestFit="1" customWidth="1"/>
    <col min="1799" max="1799" width="11.85546875" style="6" bestFit="1" customWidth="1"/>
    <col min="1800" max="1800" width="7.28515625" style="6" bestFit="1" customWidth="1"/>
    <col min="1801" max="1801" width="11.7109375" style="6" customWidth="1"/>
    <col min="1802" max="1802" width="24" style="6" customWidth="1"/>
    <col min="1803" max="1803" width="13.42578125" style="6" customWidth="1"/>
    <col min="1804" max="1804" width="11.140625" style="6" customWidth="1"/>
    <col min="1805" max="2048" width="9.140625" style="6"/>
    <col min="2049" max="2049" width="4.42578125" style="6" bestFit="1" customWidth="1"/>
    <col min="2050" max="2050" width="56.5703125" style="6" bestFit="1" customWidth="1"/>
    <col min="2051" max="2051" width="12.42578125" style="6" bestFit="1" customWidth="1"/>
    <col min="2052" max="2052" width="7.85546875" style="6" bestFit="1" customWidth="1"/>
    <col min="2053" max="2053" width="10.7109375" style="6" bestFit="1" customWidth="1"/>
    <col min="2054" max="2054" width="7.28515625" style="6" bestFit="1" customWidth="1"/>
    <col min="2055" max="2055" width="11.85546875" style="6" bestFit="1" customWidth="1"/>
    <col min="2056" max="2056" width="7.28515625" style="6" bestFit="1" customWidth="1"/>
    <col min="2057" max="2057" width="11.7109375" style="6" customWidth="1"/>
    <col min="2058" max="2058" width="24" style="6" customWidth="1"/>
    <col min="2059" max="2059" width="13.42578125" style="6" customWidth="1"/>
    <col min="2060" max="2060" width="11.140625" style="6" customWidth="1"/>
    <col min="2061" max="2304" width="9.140625" style="6"/>
    <col min="2305" max="2305" width="4.42578125" style="6" bestFit="1" customWidth="1"/>
    <col min="2306" max="2306" width="56.5703125" style="6" bestFit="1" customWidth="1"/>
    <col min="2307" max="2307" width="12.42578125" style="6" bestFit="1" customWidth="1"/>
    <col min="2308" max="2308" width="7.85546875" style="6" bestFit="1" customWidth="1"/>
    <col min="2309" max="2309" width="10.7109375" style="6" bestFit="1" customWidth="1"/>
    <col min="2310" max="2310" width="7.28515625" style="6" bestFit="1" customWidth="1"/>
    <col min="2311" max="2311" width="11.85546875" style="6" bestFit="1" customWidth="1"/>
    <col min="2312" max="2312" width="7.28515625" style="6" bestFit="1" customWidth="1"/>
    <col min="2313" max="2313" width="11.7109375" style="6" customWidth="1"/>
    <col min="2314" max="2314" width="24" style="6" customWidth="1"/>
    <col min="2315" max="2315" width="13.42578125" style="6" customWidth="1"/>
    <col min="2316" max="2316" width="11.140625" style="6" customWidth="1"/>
    <col min="2317" max="2560" width="9.140625" style="6"/>
    <col min="2561" max="2561" width="4.42578125" style="6" bestFit="1" customWidth="1"/>
    <col min="2562" max="2562" width="56.5703125" style="6" bestFit="1" customWidth="1"/>
    <col min="2563" max="2563" width="12.42578125" style="6" bestFit="1" customWidth="1"/>
    <col min="2564" max="2564" width="7.85546875" style="6" bestFit="1" customWidth="1"/>
    <col min="2565" max="2565" width="10.7109375" style="6" bestFit="1" customWidth="1"/>
    <col min="2566" max="2566" width="7.28515625" style="6" bestFit="1" customWidth="1"/>
    <col min="2567" max="2567" width="11.85546875" style="6" bestFit="1" customWidth="1"/>
    <col min="2568" max="2568" width="7.28515625" style="6" bestFit="1" customWidth="1"/>
    <col min="2569" max="2569" width="11.7109375" style="6" customWidth="1"/>
    <col min="2570" max="2570" width="24" style="6" customWidth="1"/>
    <col min="2571" max="2571" width="13.42578125" style="6" customWidth="1"/>
    <col min="2572" max="2572" width="11.140625" style="6" customWidth="1"/>
    <col min="2573" max="2816" width="9.140625" style="6"/>
    <col min="2817" max="2817" width="4.42578125" style="6" bestFit="1" customWidth="1"/>
    <col min="2818" max="2818" width="56.5703125" style="6" bestFit="1" customWidth="1"/>
    <col min="2819" max="2819" width="12.42578125" style="6" bestFit="1" customWidth="1"/>
    <col min="2820" max="2820" width="7.85546875" style="6" bestFit="1" customWidth="1"/>
    <col min="2821" max="2821" width="10.7109375" style="6" bestFit="1" customWidth="1"/>
    <col min="2822" max="2822" width="7.28515625" style="6" bestFit="1" customWidth="1"/>
    <col min="2823" max="2823" width="11.85546875" style="6" bestFit="1" customWidth="1"/>
    <col min="2824" max="2824" width="7.28515625" style="6" bestFit="1" customWidth="1"/>
    <col min="2825" max="2825" width="11.7109375" style="6" customWidth="1"/>
    <col min="2826" max="2826" width="24" style="6" customWidth="1"/>
    <col min="2827" max="2827" width="13.42578125" style="6" customWidth="1"/>
    <col min="2828" max="2828" width="11.140625" style="6" customWidth="1"/>
    <col min="2829" max="3072" width="9.140625" style="6"/>
    <col min="3073" max="3073" width="4.42578125" style="6" bestFit="1" customWidth="1"/>
    <col min="3074" max="3074" width="56.5703125" style="6" bestFit="1" customWidth="1"/>
    <col min="3075" max="3075" width="12.42578125" style="6" bestFit="1" customWidth="1"/>
    <col min="3076" max="3076" width="7.85546875" style="6" bestFit="1" customWidth="1"/>
    <col min="3077" max="3077" width="10.7109375" style="6" bestFit="1" customWidth="1"/>
    <col min="3078" max="3078" width="7.28515625" style="6" bestFit="1" customWidth="1"/>
    <col min="3079" max="3079" width="11.85546875" style="6" bestFit="1" customWidth="1"/>
    <col min="3080" max="3080" width="7.28515625" style="6" bestFit="1" customWidth="1"/>
    <col min="3081" max="3081" width="11.7109375" style="6" customWidth="1"/>
    <col min="3082" max="3082" width="24" style="6" customWidth="1"/>
    <col min="3083" max="3083" width="13.42578125" style="6" customWidth="1"/>
    <col min="3084" max="3084" width="11.140625" style="6" customWidth="1"/>
    <col min="3085" max="3328" width="9.140625" style="6"/>
    <col min="3329" max="3329" width="4.42578125" style="6" bestFit="1" customWidth="1"/>
    <col min="3330" max="3330" width="56.5703125" style="6" bestFit="1" customWidth="1"/>
    <col min="3331" max="3331" width="12.42578125" style="6" bestFit="1" customWidth="1"/>
    <col min="3332" max="3332" width="7.85546875" style="6" bestFit="1" customWidth="1"/>
    <col min="3333" max="3333" width="10.7109375" style="6" bestFit="1" customWidth="1"/>
    <col min="3334" max="3334" width="7.28515625" style="6" bestFit="1" customWidth="1"/>
    <col min="3335" max="3335" width="11.85546875" style="6" bestFit="1" customWidth="1"/>
    <col min="3336" max="3336" width="7.28515625" style="6" bestFit="1" customWidth="1"/>
    <col min="3337" max="3337" width="11.7109375" style="6" customWidth="1"/>
    <col min="3338" max="3338" width="24" style="6" customWidth="1"/>
    <col min="3339" max="3339" width="13.42578125" style="6" customWidth="1"/>
    <col min="3340" max="3340" width="11.140625" style="6" customWidth="1"/>
    <col min="3341" max="3584" width="9.140625" style="6"/>
    <col min="3585" max="3585" width="4.42578125" style="6" bestFit="1" customWidth="1"/>
    <col min="3586" max="3586" width="56.5703125" style="6" bestFit="1" customWidth="1"/>
    <col min="3587" max="3587" width="12.42578125" style="6" bestFit="1" customWidth="1"/>
    <col min="3588" max="3588" width="7.85546875" style="6" bestFit="1" customWidth="1"/>
    <col min="3589" max="3589" width="10.7109375" style="6" bestFit="1" customWidth="1"/>
    <col min="3590" max="3590" width="7.28515625" style="6" bestFit="1" customWidth="1"/>
    <col min="3591" max="3591" width="11.85546875" style="6" bestFit="1" customWidth="1"/>
    <col min="3592" max="3592" width="7.28515625" style="6" bestFit="1" customWidth="1"/>
    <col min="3593" max="3593" width="11.7109375" style="6" customWidth="1"/>
    <col min="3594" max="3594" width="24" style="6" customWidth="1"/>
    <col min="3595" max="3595" width="13.42578125" style="6" customWidth="1"/>
    <col min="3596" max="3596" width="11.140625" style="6" customWidth="1"/>
    <col min="3597" max="3840" width="9.140625" style="6"/>
    <col min="3841" max="3841" width="4.42578125" style="6" bestFit="1" customWidth="1"/>
    <col min="3842" max="3842" width="56.5703125" style="6" bestFit="1" customWidth="1"/>
    <col min="3843" max="3843" width="12.42578125" style="6" bestFit="1" customWidth="1"/>
    <col min="3844" max="3844" width="7.85546875" style="6" bestFit="1" customWidth="1"/>
    <col min="3845" max="3845" width="10.7109375" style="6" bestFit="1" customWidth="1"/>
    <col min="3846" max="3846" width="7.28515625" style="6" bestFit="1" customWidth="1"/>
    <col min="3847" max="3847" width="11.85546875" style="6" bestFit="1" customWidth="1"/>
    <col min="3848" max="3848" width="7.28515625" style="6" bestFit="1" customWidth="1"/>
    <col min="3849" max="3849" width="11.7109375" style="6" customWidth="1"/>
    <col min="3850" max="3850" width="24" style="6" customWidth="1"/>
    <col min="3851" max="3851" width="13.42578125" style="6" customWidth="1"/>
    <col min="3852" max="3852" width="11.140625" style="6" customWidth="1"/>
    <col min="3853" max="4096" width="9.140625" style="6"/>
    <col min="4097" max="4097" width="4.42578125" style="6" bestFit="1" customWidth="1"/>
    <col min="4098" max="4098" width="56.5703125" style="6" bestFit="1" customWidth="1"/>
    <col min="4099" max="4099" width="12.42578125" style="6" bestFit="1" customWidth="1"/>
    <col min="4100" max="4100" width="7.85546875" style="6" bestFit="1" customWidth="1"/>
    <col min="4101" max="4101" width="10.7109375" style="6" bestFit="1" customWidth="1"/>
    <col min="4102" max="4102" width="7.28515625" style="6" bestFit="1" customWidth="1"/>
    <col min="4103" max="4103" width="11.85546875" style="6" bestFit="1" customWidth="1"/>
    <col min="4104" max="4104" width="7.28515625" style="6" bestFit="1" customWidth="1"/>
    <col min="4105" max="4105" width="11.7109375" style="6" customWidth="1"/>
    <col min="4106" max="4106" width="24" style="6" customWidth="1"/>
    <col min="4107" max="4107" width="13.42578125" style="6" customWidth="1"/>
    <col min="4108" max="4108" width="11.140625" style="6" customWidth="1"/>
    <col min="4109" max="4352" width="9.140625" style="6"/>
    <col min="4353" max="4353" width="4.42578125" style="6" bestFit="1" customWidth="1"/>
    <col min="4354" max="4354" width="56.5703125" style="6" bestFit="1" customWidth="1"/>
    <col min="4355" max="4355" width="12.42578125" style="6" bestFit="1" customWidth="1"/>
    <col min="4356" max="4356" width="7.85546875" style="6" bestFit="1" customWidth="1"/>
    <col min="4357" max="4357" width="10.7109375" style="6" bestFit="1" customWidth="1"/>
    <col min="4358" max="4358" width="7.28515625" style="6" bestFit="1" customWidth="1"/>
    <col min="4359" max="4359" width="11.85546875" style="6" bestFit="1" customWidth="1"/>
    <col min="4360" max="4360" width="7.28515625" style="6" bestFit="1" customWidth="1"/>
    <col min="4361" max="4361" width="11.7109375" style="6" customWidth="1"/>
    <col min="4362" max="4362" width="24" style="6" customWidth="1"/>
    <col min="4363" max="4363" width="13.42578125" style="6" customWidth="1"/>
    <col min="4364" max="4364" width="11.140625" style="6" customWidth="1"/>
    <col min="4365" max="4608" width="9.140625" style="6"/>
    <col min="4609" max="4609" width="4.42578125" style="6" bestFit="1" customWidth="1"/>
    <col min="4610" max="4610" width="56.5703125" style="6" bestFit="1" customWidth="1"/>
    <col min="4611" max="4611" width="12.42578125" style="6" bestFit="1" customWidth="1"/>
    <col min="4612" max="4612" width="7.85546875" style="6" bestFit="1" customWidth="1"/>
    <col min="4613" max="4613" width="10.7109375" style="6" bestFit="1" customWidth="1"/>
    <col min="4614" max="4614" width="7.28515625" style="6" bestFit="1" customWidth="1"/>
    <col min="4615" max="4615" width="11.85546875" style="6" bestFit="1" customWidth="1"/>
    <col min="4616" max="4616" width="7.28515625" style="6" bestFit="1" customWidth="1"/>
    <col min="4617" max="4617" width="11.7109375" style="6" customWidth="1"/>
    <col min="4618" max="4618" width="24" style="6" customWidth="1"/>
    <col min="4619" max="4619" width="13.42578125" style="6" customWidth="1"/>
    <col min="4620" max="4620" width="11.140625" style="6" customWidth="1"/>
    <col min="4621" max="4864" width="9.140625" style="6"/>
    <col min="4865" max="4865" width="4.42578125" style="6" bestFit="1" customWidth="1"/>
    <col min="4866" max="4866" width="56.5703125" style="6" bestFit="1" customWidth="1"/>
    <col min="4867" max="4867" width="12.42578125" style="6" bestFit="1" customWidth="1"/>
    <col min="4868" max="4868" width="7.85546875" style="6" bestFit="1" customWidth="1"/>
    <col min="4869" max="4869" width="10.7109375" style="6" bestFit="1" customWidth="1"/>
    <col min="4870" max="4870" width="7.28515625" style="6" bestFit="1" customWidth="1"/>
    <col min="4871" max="4871" width="11.85546875" style="6" bestFit="1" customWidth="1"/>
    <col min="4872" max="4872" width="7.28515625" style="6" bestFit="1" customWidth="1"/>
    <col min="4873" max="4873" width="11.7109375" style="6" customWidth="1"/>
    <col min="4874" max="4874" width="24" style="6" customWidth="1"/>
    <col min="4875" max="4875" width="13.42578125" style="6" customWidth="1"/>
    <col min="4876" max="4876" width="11.140625" style="6" customWidth="1"/>
    <col min="4877" max="5120" width="9.140625" style="6"/>
    <col min="5121" max="5121" width="4.42578125" style="6" bestFit="1" customWidth="1"/>
    <col min="5122" max="5122" width="56.5703125" style="6" bestFit="1" customWidth="1"/>
    <col min="5123" max="5123" width="12.42578125" style="6" bestFit="1" customWidth="1"/>
    <col min="5124" max="5124" width="7.85546875" style="6" bestFit="1" customWidth="1"/>
    <col min="5125" max="5125" width="10.7109375" style="6" bestFit="1" customWidth="1"/>
    <col min="5126" max="5126" width="7.28515625" style="6" bestFit="1" customWidth="1"/>
    <col min="5127" max="5127" width="11.85546875" style="6" bestFit="1" customWidth="1"/>
    <col min="5128" max="5128" width="7.28515625" style="6" bestFit="1" customWidth="1"/>
    <col min="5129" max="5129" width="11.7109375" style="6" customWidth="1"/>
    <col min="5130" max="5130" width="24" style="6" customWidth="1"/>
    <col min="5131" max="5131" width="13.42578125" style="6" customWidth="1"/>
    <col min="5132" max="5132" width="11.140625" style="6" customWidth="1"/>
    <col min="5133" max="5376" width="9.140625" style="6"/>
    <col min="5377" max="5377" width="4.42578125" style="6" bestFit="1" customWidth="1"/>
    <col min="5378" max="5378" width="56.5703125" style="6" bestFit="1" customWidth="1"/>
    <col min="5379" max="5379" width="12.42578125" style="6" bestFit="1" customWidth="1"/>
    <col min="5380" max="5380" width="7.85546875" style="6" bestFit="1" customWidth="1"/>
    <col min="5381" max="5381" width="10.7109375" style="6" bestFit="1" customWidth="1"/>
    <col min="5382" max="5382" width="7.28515625" style="6" bestFit="1" customWidth="1"/>
    <col min="5383" max="5383" width="11.85546875" style="6" bestFit="1" customWidth="1"/>
    <col min="5384" max="5384" width="7.28515625" style="6" bestFit="1" customWidth="1"/>
    <col min="5385" max="5385" width="11.7109375" style="6" customWidth="1"/>
    <col min="5386" max="5386" width="24" style="6" customWidth="1"/>
    <col min="5387" max="5387" width="13.42578125" style="6" customWidth="1"/>
    <col min="5388" max="5388" width="11.140625" style="6" customWidth="1"/>
    <col min="5389" max="5632" width="9.140625" style="6"/>
    <col min="5633" max="5633" width="4.42578125" style="6" bestFit="1" customWidth="1"/>
    <col min="5634" max="5634" width="56.5703125" style="6" bestFit="1" customWidth="1"/>
    <col min="5635" max="5635" width="12.42578125" style="6" bestFit="1" customWidth="1"/>
    <col min="5636" max="5636" width="7.85546875" style="6" bestFit="1" customWidth="1"/>
    <col min="5637" max="5637" width="10.7109375" style="6" bestFit="1" customWidth="1"/>
    <col min="5638" max="5638" width="7.28515625" style="6" bestFit="1" customWidth="1"/>
    <col min="5639" max="5639" width="11.85546875" style="6" bestFit="1" customWidth="1"/>
    <col min="5640" max="5640" width="7.28515625" style="6" bestFit="1" customWidth="1"/>
    <col min="5641" max="5641" width="11.7109375" style="6" customWidth="1"/>
    <col min="5642" max="5642" width="24" style="6" customWidth="1"/>
    <col min="5643" max="5643" width="13.42578125" style="6" customWidth="1"/>
    <col min="5644" max="5644" width="11.140625" style="6" customWidth="1"/>
    <col min="5645" max="5888" width="9.140625" style="6"/>
    <col min="5889" max="5889" width="4.42578125" style="6" bestFit="1" customWidth="1"/>
    <col min="5890" max="5890" width="56.5703125" style="6" bestFit="1" customWidth="1"/>
    <col min="5891" max="5891" width="12.42578125" style="6" bestFit="1" customWidth="1"/>
    <col min="5892" max="5892" width="7.85546875" style="6" bestFit="1" customWidth="1"/>
    <col min="5893" max="5893" width="10.7109375" style="6" bestFit="1" customWidth="1"/>
    <col min="5894" max="5894" width="7.28515625" style="6" bestFit="1" customWidth="1"/>
    <col min="5895" max="5895" width="11.85546875" style="6" bestFit="1" customWidth="1"/>
    <col min="5896" max="5896" width="7.28515625" style="6" bestFit="1" customWidth="1"/>
    <col min="5897" max="5897" width="11.7109375" style="6" customWidth="1"/>
    <col min="5898" max="5898" width="24" style="6" customWidth="1"/>
    <col min="5899" max="5899" width="13.42578125" style="6" customWidth="1"/>
    <col min="5900" max="5900" width="11.140625" style="6" customWidth="1"/>
    <col min="5901" max="6144" width="9.140625" style="6"/>
    <col min="6145" max="6145" width="4.42578125" style="6" bestFit="1" customWidth="1"/>
    <col min="6146" max="6146" width="56.5703125" style="6" bestFit="1" customWidth="1"/>
    <col min="6147" max="6147" width="12.42578125" style="6" bestFit="1" customWidth="1"/>
    <col min="6148" max="6148" width="7.85546875" style="6" bestFit="1" customWidth="1"/>
    <col min="6149" max="6149" width="10.7109375" style="6" bestFit="1" customWidth="1"/>
    <col min="6150" max="6150" width="7.28515625" style="6" bestFit="1" customWidth="1"/>
    <col min="6151" max="6151" width="11.85546875" style="6" bestFit="1" customWidth="1"/>
    <col min="6152" max="6152" width="7.28515625" style="6" bestFit="1" customWidth="1"/>
    <col min="6153" max="6153" width="11.7109375" style="6" customWidth="1"/>
    <col min="6154" max="6154" width="24" style="6" customWidth="1"/>
    <col min="6155" max="6155" width="13.42578125" style="6" customWidth="1"/>
    <col min="6156" max="6156" width="11.140625" style="6" customWidth="1"/>
    <col min="6157" max="6400" width="9.140625" style="6"/>
    <col min="6401" max="6401" width="4.42578125" style="6" bestFit="1" customWidth="1"/>
    <col min="6402" max="6402" width="56.5703125" style="6" bestFit="1" customWidth="1"/>
    <col min="6403" max="6403" width="12.42578125" style="6" bestFit="1" customWidth="1"/>
    <col min="6404" max="6404" width="7.85546875" style="6" bestFit="1" customWidth="1"/>
    <col min="6405" max="6405" width="10.7109375" style="6" bestFit="1" customWidth="1"/>
    <col min="6406" max="6406" width="7.28515625" style="6" bestFit="1" customWidth="1"/>
    <col min="6407" max="6407" width="11.85546875" style="6" bestFit="1" customWidth="1"/>
    <col min="6408" max="6408" width="7.28515625" style="6" bestFit="1" customWidth="1"/>
    <col min="6409" max="6409" width="11.7109375" style="6" customWidth="1"/>
    <col min="6410" max="6410" width="24" style="6" customWidth="1"/>
    <col min="6411" max="6411" width="13.42578125" style="6" customWidth="1"/>
    <col min="6412" max="6412" width="11.140625" style="6" customWidth="1"/>
    <col min="6413" max="6656" width="9.140625" style="6"/>
    <col min="6657" max="6657" width="4.42578125" style="6" bestFit="1" customWidth="1"/>
    <col min="6658" max="6658" width="56.5703125" style="6" bestFit="1" customWidth="1"/>
    <col min="6659" max="6659" width="12.42578125" style="6" bestFit="1" customWidth="1"/>
    <col min="6660" max="6660" width="7.85546875" style="6" bestFit="1" customWidth="1"/>
    <col min="6661" max="6661" width="10.7109375" style="6" bestFit="1" customWidth="1"/>
    <col min="6662" max="6662" width="7.28515625" style="6" bestFit="1" customWidth="1"/>
    <col min="6663" max="6663" width="11.85546875" style="6" bestFit="1" customWidth="1"/>
    <col min="6664" max="6664" width="7.28515625" style="6" bestFit="1" customWidth="1"/>
    <col min="6665" max="6665" width="11.7109375" style="6" customWidth="1"/>
    <col min="6666" max="6666" width="24" style="6" customWidth="1"/>
    <col min="6667" max="6667" width="13.42578125" style="6" customWidth="1"/>
    <col min="6668" max="6668" width="11.140625" style="6" customWidth="1"/>
    <col min="6669" max="6912" width="9.140625" style="6"/>
    <col min="6913" max="6913" width="4.42578125" style="6" bestFit="1" customWidth="1"/>
    <col min="6914" max="6914" width="56.5703125" style="6" bestFit="1" customWidth="1"/>
    <col min="6915" max="6915" width="12.42578125" style="6" bestFit="1" customWidth="1"/>
    <col min="6916" max="6916" width="7.85546875" style="6" bestFit="1" customWidth="1"/>
    <col min="6917" max="6917" width="10.7109375" style="6" bestFit="1" customWidth="1"/>
    <col min="6918" max="6918" width="7.28515625" style="6" bestFit="1" customWidth="1"/>
    <col min="6919" max="6919" width="11.85546875" style="6" bestFit="1" customWidth="1"/>
    <col min="6920" max="6920" width="7.28515625" style="6" bestFit="1" customWidth="1"/>
    <col min="6921" max="6921" width="11.7109375" style="6" customWidth="1"/>
    <col min="6922" max="6922" width="24" style="6" customWidth="1"/>
    <col min="6923" max="6923" width="13.42578125" style="6" customWidth="1"/>
    <col min="6924" max="6924" width="11.140625" style="6" customWidth="1"/>
    <col min="6925" max="7168" width="9.140625" style="6"/>
    <col min="7169" max="7169" width="4.42578125" style="6" bestFit="1" customWidth="1"/>
    <col min="7170" max="7170" width="56.5703125" style="6" bestFit="1" customWidth="1"/>
    <col min="7171" max="7171" width="12.42578125" style="6" bestFit="1" customWidth="1"/>
    <col min="7172" max="7172" width="7.85546875" style="6" bestFit="1" customWidth="1"/>
    <col min="7173" max="7173" width="10.7109375" style="6" bestFit="1" customWidth="1"/>
    <col min="7174" max="7174" width="7.28515625" style="6" bestFit="1" customWidth="1"/>
    <col min="7175" max="7175" width="11.85546875" style="6" bestFit="1" customWidth="1"/>
    <col min="7176" max="7176" width="7.28515625" style="6" bestFit="1" customWidth="1"/>
    <col min="7177" max="7177" width="11.7109375" style="6" customWidth="1"/>
    <col min="7178" max="7178" width="24" style="6" customWidth="1"/>
    <col min="7179" max="7179" width="13.42578125" style="6" customWidth="1"/>
    <col min="7180" max="7180" width="11.140625" style="6" customWidth="1"/>
    <col min="7181" max="7424" width="9.140625" style="6"/>
    <col min="7425" max="7425" width="4.42578125" style="6" bestFit="1" customWidth="1"/>
    <col min="7426" max="7426" width="56.5703125" style="6" bestFit="1" customWidth="1"/>
    <col min="7427" max="7427" width="12.42578125" style="6" bestFit="1" customWidth="1"/>
    <col min="7428" max="7428" width="7.85546875" style="6" bestFit="1" customWidth="1"/>
    <col min="7429" max="7429" width="10.7109375" style="6" bestFit="1" customWidth="1"/>
    <col min="7430" max="7430" width="7.28515625" style="6" bestFit="1" customWidth="1"/>
    <col min="7431" max="7431" width="11.85546875" style="6" bestFit="1" customWidth="1"/>
    <col min="7432" max="7432" width="7.28515625" style="6" bestFit="1" customWidth="1"/>
    <col min="7433" max="7433" width="11.7109375" style="6" customWidth="1"/>
    <col min="7434" max="7434" width="24" style="6" customWidth="1"/>
    <col min="7435" max="7435" width="13.42578125" style="6" customWidth="1"/>
    <col min="7436" max="7436" width="11.140625" style="6" customWidth="1"/>
    <col min="7437" max="7680" width="9.140625" style="6"/>
    <col min="7681" max="7681" width="4.42578125" style="6" bestFit="1" customWidth="1"/>
    <col min="7682" max="7682" width="56.5703125" style="6" bestFit="1" customWidth="1"/>
    <col min="7683" max="7683" width="12.42578125" style="6" bestFit="1" customWidth="1"/>
    <col min="7684" max="7684" width="7.85546875" style="6" bestFit="1" customWidth="1"/>
    <col min="7685" max="7685" width="10.7109375" style="6" bestFit="1" customWidth="1"/>
    <col min="7686" max="7686" width="7.28515625" style="6" bestFit="1" customWidth="1"/>
    <col min="7687" max="7687" width="11.85546875" style="6" bestFit="1" customWidth="1"/>
    <col min="7688" max="7688" width="7.28515625" style="6" bestFit="1" customWidth="1"/>
    <col min="7689" max="7689" width="11.7109375" style="6" customWidth="1"/>
    <col min="7690" max="7690" width="24" style="6" customWidth="1"/>
    <col min="7691" max="7691" width="13.42578125" style="6" customWidth="1"/>
    <col min="7692" max="7692" width="11.140625" style="6" customWidth="1"/>
    <col min="7693" max="7936" width="9.140625" style="6"/>
    <col min="7937" max="7937" width="4.42578125" style="6" bestFit="1" customWidth="1"/>
    <col min="7938" max="7938" width="56.5703125" style="6" bestFit="1" customWidth="1"/>
    <col min="7939" max="7939" width="12.42578125" style="6" bestFit="1" customWidth="1"/>
    <col min="7940" max="7940" width="7.85546875" style="6" bestFit="1" customWidth="1"/>
    <col min="7941" max="7941" width="10.7109375" style="6" bestFit="1" customWidth="1"/>
    <col min="7942" max="7942" width="7.28515625" style="6" bestFit="1" customWidth="1"/>
    <col min="7943" max="7943" width="11.85546875" style="6" bestFit="1" customWidth="1"/>
    <col min="7944" max="7944" width="7.28515625" style="6" bestFit="1" customWidth="1"/>
    <col min="7945" max="7945" width="11.7109375" style="6" customWidth="1"/>
    <col min="7946" max="7946" width="24" style="6" customWidth="1"/>
    <col min="7947" max="7947" width="13.42578125" style="6" customWidth="1"/>
    <col min="7948" max="7948" width="11.140625" style="6" customWidth="1"/>
    <col min="7949" max="8192" width="9.140625" style="6"/>
    <col min="8193" max="8193" width="4.42578125" style="6" bestFit="1" customWidth="1"/>
    <col min="8194" max="8194" width="56.5703125" style="6" bestFit="1" customWidth="1"/>
    <col min="8195" max="8195" width="12.42578125" style="6" bestFit="1" customWidth="1"/>
    <col min="8196" max="8196" width="7.85546875" style="6" bestFit="1" customWidth="1"/>
    <col min="8197" max="8197" width="10.7109375" style="6" bestFit="1" customWidth="1"/>
    <col min="8198" max="8198" width="7.28515625" style="6" bestFit="1" customWidth="1"/>
    <col min="8199" max="8199" width="11.85546875" style="6" bestFit="1" customWidth="1"/>
    <col min="8200" max="8200" width="7.28515625" style="6" bestFit="1" customWidth="1"/>
    <col min="8201" max="8201" width="11.7109375" style="6" customWidth="1"/>
    <col min="8202" max="8202" width="24" style="6" customWidth="1"/>
    <col min="8203" max="8203" width="13.42578125" style="6" customWidth="1"/>
    <col min="8204" max="8204" width="11.140625" style="6" customWidth="1"/>
    <col min="8205" max="8448" width="9.140625" style="6"/>
    <col min="8449" max="8449" width="4.42578125" style="6" bestFit="1" customWidth="1"/>
    <col min="8450" max="8450" width="56.5703125" style="6" bestFit="1" customWidth="1"/>
    <col min="8451" max="8451" width="12.42578125" style="6" bestFit="1" customWidth="1"/>
    <col min="8452" max="8452" width="7.85546875" style="6" bestFit="1" customWidth="1"/>
    <col min="8453" max="8453" width="10.7109375" style="6" bestFit="1" customWidth="1"/>
    <col min="8454" max="8454" width="7.28515625" style="6" bestFit="1" customWidth="1"/>
    <col min="8455" max="8455" width="11.85546875" style="6" bestFit="1" customWidth="1"/>
    <col min="8456" max="8456" width="7.28515625" style="6" bestFit="1" customWidth="1"/>
    <col min="8457" max="8457" width="11.7109375" style="6" customWidth="1"/>
    <col min="8458" max="8458" width="24" style="6" customWidth="1"/>
    <col min="8459" max="8459" width="13.42578125" style="6" customWidth="1"/>
    <col min="8460" max="8460" width="11.140625" style="6" customWidth="1"/>
    <col min="8461" max="8704" width="9.140625" style="6"/>
    <col min="8705" max="8705" width="4.42578125" style="6" bestFit="1" customWidth="1"/>
    <col min="8706" max="8706" width="56.5703125" style="6" bestFit="1" customWidth="1"/>
    <col min="8707" max="8707" width="12.42578125" style="6" bestFit="1" customWidth="1"/>
    <col min="8708" max="8708" width="7.85546875" style="6" bestFit="1" customWidth="1"/>
    <col min="8709" max="8709" width="10.7109375" style="6" bestFit="1" customWidth="1"/>
    <col min="8710" max="8710" width="7.28515625" style="6" bestFit="1" customWidth="1"/>
    <col min="8711" max="8711" width="11.85546875" style="6" bestFit="1" customWidth="1"/>
    <col min="8712" max="8712" width="7.28515625" style="6" bestFit="1" customWidth="1"/>
    <col min="8713" max="8713" width="11.7109375" style="6" customWidth="1"/>
    <col min="8714" max="8714" width="24" style="6" customWidth="1"/>
    <col min="8715" max="8715" width="13.42578125" style="6" customWidth="1"/>
    <col min="8716" max="8716" width="11.140625" style="6" customWidth="1"/>
    <col min="8717" max="8960" width="9.140625" style="6"/>
    <col min="8961" max="8961" width="4.42578125" style="6" bestFit="1" customWidth="1"/>
    <col min="8962" max="8962" width="56.5703125" style="6" bestFit="1" customWidth="1"/>
    <col min="8963" max="8963" width="12.42578125" style="6" bestFit="1" customWidth="1"/>
    <col min="8964" max="8964" width="7.85546875" style="6" bestFit="1" customWidth="1"/>
    <col min="8965" max="8965" width="10.7109375" style="6" bestFit="1" customWidth="1"/>
    <col min="8966" max="8966" width="7.28515625" style="6" bestFit="1" customWidth="1"/>
    <col min="8967" max="8967" width="11.85546875" style="6" bestFit="1" customWidth="1"/>
    <col min="8968" max="8968" width="7.28515625" style="6" bestFit="1" customWidth="1"/>
    <col min="8969" max="8969" width="11.7109375" style="6" customWidth="1"/>
    <col min="8970" max="8970" width="24" style="6" customWidth="1"/>
    <col min="8971" max="8971" width="13.42578125" style="6" customWidth="1"/>
    <col min="8972" max="8972" width="11.140625" style="6" customWidth="1"/>
    <col min="8973" max="9216" width="9.140625" style="6"/>
    <col min="9217" max="9217" width="4.42578125" style="6" bestFit="1" customWidth="1"/>
    <col min="9218" max="9218" width="56.5703125" style="6" bestFit="1" customWidth="1"/>
    <col min="9219" max="9219" width="12.42578125" style="6" bestFit="1" customWidth="1"/>
    <col min="9220" max="9220" width="7.85546875" style="6" bestFit="1" customWidth="1"/>
    <col min="9221" max="9221" width="10.7109375" style="6" bestFit="1" customWidth="1"/>
    <col min="9222" max="9222" width="7.28515625" style="6" bestFit="1" customWidth="1"/>
    <col min="9223" max="9223" width="11.85546875" style="6" bestFit="1" customWidth="1"/>
    <col min="9224" max="9224" width="7.28515625" style="6" bestFit="1" customWidth="1"/>
    <col min="9225" max="9225" width="11.7109375" style="6" customWidth="1"/>
    <col min="9226" max="9226" width="24" style="6" customWidth="1"/>
    <col min="9227" max="9227" width="13.42578125" style="6" customWidth="1"/>
    <col min="9228" max="9228" width="11.140625" style="6" customWidth="1"/>
    <col min="9229" max="9472" width="9.140625" style="6"/>
    <col min="9473" max="9473" width="4.42578125" style="6" bestFit="1" customWidth="1"/>
    <col min="9474" max="9474" width="56.5703125" style="6" bestFit="1" customWidth="1"/>
    <col min="9475" max="9475" width="12.42578125" style="6" bestFit="1" customWidth="1"/>
    <col min="9476" max="9476" width="7.85546875" style="6" bestFit="1" customWidth="1"/>
    <col min="9477" max="9477" width="10.7109375" style="6" bestFit="1" customWidth="1"/>
    <col min="9478" max="9478" width="7.28515625" style="6" bestFit="1" customWidth="1"/>
    <col min="9479" max="9479" width="11.85546875" style="6" bestFit="1" customWidth="1"/>
    <col min="9480" max="9480" width="7.28515625" style="6" bestFit="1" customWidth="1"/>
    <col min="9481" max="9481" width="11.7109375" style="6" customWidth="1"/>
    <col min="9482" max="9482" width="24" style="6" customWidth="1"/>
    <col min="9483" max="9483" width="13.42578125" style="6" customWidth="1"/>
    <col min="9484" max="9484" width="11.140625" style="6" customWidth="1"/>
    <col min="9485" max="9728" width="9.140625" style="6"/>
    <col min="9729" max="9729" width="4.42578125" style="6" bestFit="1" customWidth="1"/>
    <col min="9730" max="9730" width="56.5703125" style="6" bestFit="1" customWidth="1"/>
    <col min="9731" max="9731" width="12.42578125" style="6" bestFit="1" customWidth="1"/>
    <col min="9732" max="9732" width="7.85546875" style="6" bestFit="1" customWidth="1"/>
    <col min="9733" max="9733" width="10.7109375" style="6" bestFit="1" customWidth="1"/>
    <col min="9734" max="9734" width="7.28515625" style="6" bestFit="1" customWidth="1"/>
    <col min="9735" max="9735" width="11.85546875" style="6" bestFit="1" customWidth="1"/>
    <col min="9736" max="9736" width="7.28515625" style="6" bestFit="1" customWidth="1"/>
    <col min="9737" max="9737" width="11.7109375" style="6" customWidth="1"/>
    <col min="9738" max="9738" width="24" style="6" customWidth="1"/>
    <col min="9739" max="9739" width="13.42578125" style="6" customWidth="1"/>
    <col min="9740" max="9740" width="11.140625" style="6" customWidth="1"/>
    <col min="9741" max="9984" width="9.140625" style="6"/>
    <col min="9985" max="9985" width="4.42578125" style="6" bestFit="1" customWidth="1"/>
    <col min="9986" max="9986" width="56.5703125" style="6" bestFit="1" customWidth="1"/>
    <col min="9987" max="9987" width="12.42578125" style="6" bestFit="1" customWidth="1"/>
    <col min="9988" max="9988" width="7.85546875" style="6" bestFit="1" customWidth="1"/>
    <col min="9989" max="9989" width="10.7109375" style="6" bestFit="1" customWidth="1"/>
    <col min="9990" max="9990" width="7.28515625" style="6" bestFit="1" customWidth="1"/>
    <col min="9991" max="9991" width="11.85546875" style="6" bestFit="1" customWidth="1"/>
    <col min="9992" max="9992" width="7.28515625" style="6" bestFit="1" customWidth="1"/>
    <col min="9993" max="9993" width="11.7109375" style="6" customWidth="1"/>
    <col min="9994" max="9994" width="24" style="6" customWidth="1"/>
    <col min="9995" max="9995" width="13.42578125" style="6" customWidth="1"/>
    <col min="9996" max="9996" width="11.140625" style="6" customWidth="1"/>
    <col min="9997" max="10240" width="9.140625" style="6"/>
    <col min="10241" max="10241" width="4.42578125" style="6" bestFit="1" customWidth="1"/>
    <col min="10242" max="10242" width="56.5703125" style="6" bestFit="1" customWidth="1"/>
    <col min="10243" max="10243" width="12.42578125" style="6" bestFit="1" customWidth="1"/>
    <col min="10244" max="10244" width="7.85546875" style="6" bestFit="1" customWidth="1"/>
    <col min="10245" max="10245" width="10.7109375" style="6" bestFit="1" customWidth="1"/>
    <col min="10246" max="10246" width="7.28515625" style="6" bestFit="1" customWidth="1"/>
    <col min="10247" max="10247" width="11.85546875" style="6" bestFit="1" customWidth="1"/>
    <col min="10248" max="10248" width="7.28515625" style="6" bestFit="1" customWidth="1"/>
    <col min="10249" max="10249" width="11.7109375" style="6" customWidth="1"/>
    <col min="10250" max="10250" width="24" style="6" customWidth="1"/>
    <col min="10251" max="10251" width="13.42578125" style="6" customWidth="1"/>
    <col min="10252" max="10252" width="11.140625" style="6" customWidth="1"/>
    <col min="10253" max="10496" width="9.140625" style="6"/>
    <col min="10497" max="10497" width="4.42578125" style="6" bestFit="1" customWidth="1"/>
    <col min="10498" max="10498" width="56.5703125" style="6" bestFit="1" customWidth="1"/>
    <col min="10499" max="10499" width="12.42578125" style="6" bestFit="1" customWidth="1"/>
    <col min="10500" max="10500" width="7.85546875" style="6" bestFit="1" customWidth="1"/>
    <col min="10501" max="10501" width="10.7109375" style="6" bestFit="1" customWidth="1"/>
    <col min="10502" max="10502" width="7.28515625" style="6" bestFit="1" customWidth="1"/>
    <col min="10503" max="10503" width="11.85546875" style="6" bestFit="1" customWidth="1"/>
    <col min="10504" max="10504" width="7.28515625" style="6" bestFit="1" customWidth="1"/>
    <col min="10505" max="10505" width="11.7109375" style="6" customWidth="1"/>
    <col min="10506" max="10506" width="24" style="6" customWidth="1"/>
    <col min="10507" max="10507" width="13.42578125" style="6" customWidth="1"/>
    <col min="10508" max="10508" width="11.140625" style="6" customWidth="1"/>
    <col min="10509" max="10752" width="9.140625" style="6"/>
    <col min="10753" max="10753" width="4.42578125" style="6" bestFit="1" customWidth="1"/>
    <col min="10754" max="10754" width="56.5703125" style="6" bestFit="1" customWidth="1"/>
    <col min="10755" max="10755" width="12.42578125" style="6" bestFit="1" customWidth="1"/>
    <col min="10756" max="10756" width="7.85546875" style="6" bestFit="1" customWidth="1"/>
    <col min="10757" max="10757" width="10.7109375" style="6" bestFit="1" customWidth="1"/>
    <col min="10758" max="10758" width="7.28515625" style="6" bestFit="1" customWidth="1"/>
    <col min="10759" max="10759" width="11.85546875" style="6" bestFit="1" customWidth="1"/>
    <col min="10760" max="10760" width="7.28515625" style="6" bestFit="1" customWidth="1"/>
    <col min="10761" max="10761" width="11.7109375" style="6" customWidth="1"/>
    <col min="10762" max="10762" width="24" style="6" customWidth="1"/>
    <col min="10763" max="10763" width="13.42578125" style="6" customWidth="1"/>
    <col min="10764" max="10764" width="11.140625" style="6" customWidth="1"/>
    <col min="10765" max="11008" width="9.140625" style="6"/>
    <col min="11009" max="11009" width="4.42578125" style="6" bestFit="1" customWidth="1"/>
    <col min="11010" max="11010" width="56.5703125" style="6" bestFit="1" customWidth="1"/>
    <col min="11011" max="11011" width="12.42578125" style="6" bestFit="1" customWidth="1"/>
    <col min="11012" max="11012" width="7.85546875" style="6" bestFit="1" customWidth="1"/>
    <col min="11013" max="11013" width="10.7109375" style="6" bestFit="1" customWidth="1"/>
    <col min="11014" max="11014" width="7.28515625" style="6" bestFit="1" customWidth="1"/>
    <col min="11015" max="11015" width="11.85546875" style="6" bestFit="1" customWidth="1"/>
    <col min="11016" max="11016" width="7.28515625" style="6" bestFit="1" customWidth="1"/>
    <col min="11017" max="11017" width="11.7109375" style="6" customWidth="1"/>
    <col min="11018" max="11018" width="24" style="6" customWidth="1"/>
    <col min="11019" max="11019" width="13.42578125" style="6" customWidth="1"/>
    <col min="11020" max="11020" width="11.140625" style="6" customWidth="1"/>
    <col min="11021" max="11264" width="9.140625" style="6"/>
    <col min="11265" max="11265" width="4.42578125" style="6" bestFit="1" customWidth="1"/>
    <col min="11266" max="11266" width="56.5703125" style="6" bestFit="1" customWidth="1"/>
    <col min="11267" max="11267" width="12.42578125" style="6" bestFit="1" customWidth="1"/>
    <col min="11268" max="11268" width="7.85546875" style="6" bestFit="1" customWidth="1"/>
    <col min="11269" max="11269" width="10.7109375" style="6" bestFit="1" customWidth="1"/>
    <col min="11270" max="11270" width="7.28515625" style="6" bestFit="1" customWidth="1"/>
    <col min="11271" max="11271" width="11.85546875" style="6" bestFit="1" customWidth="1"/>
    <col min="11272" max="11272" width="7.28515625" style="6" bestFit="1" customWidth="1"/>
    <col min="11273" max="11273" width="11.7109375" style="6" customWidth="1"/>
    <col min="11274" max="11274" width="24" style="6" customWidth="1"/>
    <col min="11275" max="11275" width="13.42578125" style="6" customWidth="1"/>
    <col min="11276" max="11276" width="11.140625" style="6" customWidth="1"/>
    <col min="11277" max="11520" width="9.140625" style="6"/>
    <col min="11521" max="11521" width="4.42578125" style="6" bestFit="1" customWidth="1"/>
    <col min="11522" max="11522" width="56.5703125" style="6" bestFit="1" customWidth="1"/>
    <col min="11523" max="11523" width="12.42578125" style="6" bestFit="1" customWidth="1"/>
    <col min="11524" max="11524" width="7.85546875" style="6" bestFit="1" customWidth="1"/>
    <col min="11525" max="11525" width="10.7109375" style="6" bestFit="1" customWidth="1"/>
    <col min="11526" max="11526" width="7.28515625" style="6" bestFit="1" customWidth="1"/>
    <col min="11527" max="11527" width="11.85546875" style="6" bestFit="1" customWidth="1"/>
    <col min="11528" max="11528" width="7.28515625" style="6" bestFit="1" customWidth="1"/>
    <col min="11529" max="11529" width="11.7109375" style="6" customWidth="1"/>
    <col min="11530" max="11530" width="24" style="6" customWidth="1"/>
    <col min="11531" max="11531" width="13.42578125" style="6" customWidth="1"/>
    <col min="11532" max="11532" width="11.140625" style="6" customWidth="1"/>
    <col min="11533" max="11776" width="9.140625" style="6"/>
    <col min="11777" max="11777" width="4.42578125" style="6" bestFit="1" customWidth="1"/>
    <col min="11778" max="11778" width="56.5703125" style="6" bestFit="1" customWidth="1"/>
    <col min="11779" max="11779" width="12.42578125" style="6" bestFit="1" customWidth="1"/>
    <col min="11780" max="11780" width="7.85546875" style="6" bestFit="1" customWidth="1"/>
    <col min="11781" max="11781" width="10.7109375" style="6" bestFit="1" customWidth="1"/>
    <col min="11782" max="11782" width="7.28515625" style="6" bestFit="1" customWidth="1"/>
    <col min="11783" max="11783" width="11.85546875" style="6" bestFit="1" customWidth="1"/>
    <col min="11784" max="11784" width="7.28515625" style="6" bestFit="1" customWidth="1"/>
    <col min="11785" max="11785" width="11.7109375" style="6" customWidth="1"/>
    <col min="11786" max="11786" width="24" style="6" customWidth="1"/>
    <col min="11787" max="11787" width="13.42578125" style="6" customWidth="1"/>
    <col min="11788" max="11788" width="11.140625" style="6" customWidth="1"/>
    <col min="11789" max="12032" width="9.140625" style="6"/>
    <col min="12033" max="12033" width="4.42578125" style="6" bestFit="1" customWidth="1"/>
    <col min="12034" max="12034" width="56.5703125" style="6" bestFit="1" customWidth="1"/>
    <col min="12035" max="12035" width="12.42578125" style="6" bestFit="1" customWidth="1"/>
    <col min="12036" max="12036" width="7.85546875" style="6" bestFit="1" customWidth="1"/>
    <col min="12037" max="12037" width="10.7109375" style="6" bestFit="1" customWidth="1"/>
    <col min="12038" max="12038" width="7.28515625" style="6" bestFit="1" customWidth="1"/>
    <col min="12039" max="12039" width="11.85546875" style="6" bestFit="1" customWidth="1"/>
    <col min="12040" max="12040" width="7.28515625" style="6" bestFit="1" customWidth="1"/>
    <col min="12041" max="12041" width="11.7109375" style="6" customWidth="1"/>
    <col min="12042" max="12042" width="24" style="6" customWidth="1"/>
    <col min="12043" max="12043" width="13.42578125" style="6" customWidth="1"/>
    <col min="12044" max="12044" width="11.140625" style="6" customWidth="1"/>
    <col min="12045" max="12288" width="9.140625" style="6"/>
    <col min="12289" max="12289" width="4.42578125" style="6" bestFit="1" customWidth="1"/>
    <col min="12290" max="12290" width="56.5703125" style="6" bestFit="1" customWidth="1"/>
    <col min="12291" max="12291" width="12.42578125" style="6" bestFit="1" customWidth="1"/>
    <col min="12292" max="12292" width="7.85546875" style="6" bestFit="1" customWidth="1"/>
    <col min="12293" max="12293" width="10.7109375" style="6" bestFit="1" customWidth="1"/>
    <col min="12294" max="12294" width="7.28515625" style="6" bestFit="1" customWidth="1"/>
    <col min="12295" max="12295" width="11.85546875" style="6" bestFit="1" customWidth="1"/>
    <col min="12296" max="12296" width="7.28515625" style="6" bestFit="1" customWidth="1"/>
    <col min="12297" max="12297" width="11.7109375" style="6" customWidth="1"/>
    <col min="12298" max="12298" width="24" style="6" customWidth="1"/>
    <col min="12299" max="12299" width="13.42578125" style="6" customWidth="1"/>
    <col min="12300" max="12300" width="11.140625" style="6" customWidth="1"/>
    <col min="12301" max="12544" width="9.140625" style="6"/>
    <col min="12545" max="12545" width="4.42578125" style="6" bestFit="1" customWidth="1"/>
    <col min="12546" max="12546" width="56.5703125" style="6" bestFit="1" customWidth="1"/>
    <col min="12547" max="12547" width="12.42578125" style="6" bestFit="1" customWidth="1"/>
    <col min="12548" max="12548" width="7.85546875" style="6" bestFit="1" customWidth="1"/>
    <col min="12549" max="12549" width="10.7109375" style="6" bestFit="1" customWidth="1"/>
    <col min="12550" max="12550" width="7.28515625" style="6" bestFit="1" customWidth="1"/>
    <col min="12551" max="12551" width="11.85546875" style="6" bestFit="1" customWidth="1"/>
    <col min="12552" max="12552" width="7.28515625" style="6" bestFit="1" customWidth="1"/>
    <col min="12553" max="12553" width="11.7109375" style="6" customWidth="1"/>
    <col min="12554" max="12554" width="24" style="6" customWidth="1"/>
    <col min="12555" max="12555" width="13.42578125" style="6" customWidth="1"/>
    <col min="12556" max="12556" width="11.140625" style="6" customWidth="1"/>
    <col min="12557" max="12800" width="9.140625" style="6"/>
    <col min="12801" max="12801" width="4.42578125" style="6" bestFit="1" customWidth="1"/>
    <col min="12802" max="12802" width="56.5703125" style="6" bestFit="1" customWidth="1"/>
    <col min="12803" max="12803" width="12.42578125" style="6" bestFit="1" customWidth="1"/>
    <col min="12804" max="12804" width="7.85546875" style="6" bestFit="1" customWidth="1"/>
    <col min="12805" max="12805" width="10.7109375" style="6" bestFit="1" customWidth="1"/>
    <col min="12806" max="12806" width="7.28515625" style="6" bestFit="1" customWidth="1"/>
    <col min="12807" max="12807" width="11.85546875" style="6" bestFit="1" customWidth="1"/>
    <col min="12808" max="12808" width="7.28515625" style="6" bestFit="1" customWidth="1"/>
    <col min="12809" max="12809" width="11.7109375" style="6" customWidth="1"/>
    <col min="12810" max="12810" width="24" style="6" customWidth="1"/>
    <col min="12811" max="12811" width="13.42578125" style="6" customWidth="1"/>
    <col min="12812" max="12812" width="11.140625" style="6" customWidth="1"/>
    <col min="12813" max="13056" width="9.140625" style="6"/>
    <col min="13057" max="13057" width="4.42578125" style="6" bestFit="1" customWidth="1"/>
    <col min="13058" max="13058" width="56.5703125" style="6" bestFit="1" customWidth="1"/>
    <col min="13059" max="13059" width="12.42578125" style="6" bestFit="1" customWidth="1"/>
    <col min="13060" max="13060" width="7.85546875" style="6" bestFit="1" customWidth="1"/>
    <col min="13061" max="13061" width="10.7109375" style="6" bestFit="1" customWidth="1"/>
    <col min="13062" max="13062" width="7.28515625" style="6" bestFit="1" customWidth="1"/>
    <col min="13063" max="13063" width="11.85546875" style="6" bestFit="1" customWidth="1"/>
    <col min="13064" max="13064" width="7.28515625" style="6" bestFit="1" customWidth="1"/>
    <col min="13065" max="13065" width="11.7109375" style="6" customWidth="1"/>
    <col min="13066" max="13066" width="24" style="6" customWidth="1"/>
    <col min="13067" max="13067" width="13.42578125" style="6" customWidth="1"/>
    <col min="13068" max="13068" width="11.140625" style="6" customWidth="1"/>
    <col min="13069" max="13312" width="9.140625" style="6"/>
    <col min="13313" max="13313" width="4.42578125" style="6" bestFit="1" customWidth="1"/>
    <col min="13314" max="13314" width="56.5703125" style="6" bestFit="1" customWidth="1"/>
    <col min="13315" max="13315" width="12.42578125" style="6" bestFit="1" customWidth="1"/>
    <col min="13316" max="13316" width="7.85546875" style="6" bestFit="1" customWidth="1"/>
    <col min="13317" max="13317" width="10.7109375" style="6" bestFit="1" customWidth="1"/>
    <col min="13318" max="13318" width="7.28515625" style="6" bestFit="1" customWidth="1"/>
    <col min="13319" max="13319" width="11.85546875" style="6" bestFit="1" customWidth="1"/>
    <col min="13320" max="13320" width="7.28515625" style="6" bestFit="1" customWidth="1"/>
    <col min="13321" max="13321" width="11.7109375" style="6" customWidth="1"/>
    <col min="13322" max="13322" width="24" style="6" customWidth="1"/>
    <col min="13323" max="13323" width="13.42578125" style="6" customWidth="1"/>
    <col min="13324" max="13324" width="11.140625" style="6" customWidth="1"/>
    <col min="13325" max="13568" width="9.140625" style="6"/>
    <col min="13569" max="13569" width="4.42578125" style="6" bestFit="1" customWidth="1"/>
    <col min="13570" max="13570" width="56.5703125" style="6" bestFit="1" customWidth="1"/>
    <col min="13571" max="13571" width="12.42578125" style="6" bestFit="1" customWidth="1"/>
    <col min="13572" max="13572" width="7.85546875" style="6" bestFit="1" customWidth="1"/>
    <col min="13573" max="13573" width="10.7109375" style="6" bestFit="1" customWidth="1"/>
    <col min="13574" max="13574" width="7.28515625" style="6" bestFit="1" customWidth="1"/>
    <col min="13575" max="13575" width="11.85546875" style="6" bestFit="1" customWidth="1"/>
    <col min="13576" max="13576" width="7.28515625" style="6" bestFit="1" customWidth="1"/>
    <col min="13577" max="13577" width="11.7109375" style="6" customWidth="1"/>
    <col min="13578" max="13578" width="24" style="6" customWidth="1"/>
    <col min="13579" max="13579" width="13.42578125" style="6" customWidth="1"/>
    <col min="13580" max="13580" width="11.140625" style="6" customWidth="1"/>
    <col min="13581" max="13824" width="9.140625" style="6"/>
    <col min="13825" max="13825" width="4.42578125" style="6" bestFit="1" customWidth="1"/>
    <col min="13826" max="13826" width="56.5703125" style="6" bestFit="1" customWidth="1"/>
    <col min="13827" max="13827" width="12.42578125" style="6" bestFit="1" customWidth="1"/>
    <col min="13828" max="13828" width="7.85546875" style="6" bestFit="1" customWidth="1"/>
    <col min="13829" max="13829" width="10.7109375" style="6" bestFit="1" customWidth="1"/>
    <col min="13830" max="13830" width="7.28515625" style="6" bestFit="1" customWidth="1"/>
    <col min="13831" max="13831" width="11.85546875" style="6" bestFit="1" customWidth="1"/>
    <col min="13832" max="13832" width="7.28515625" style="6" bestFit="1" customWidth="1"/>
    <col min="13833" max="13833" width="11.7109375" style="6" customWidth="1"/>
    <col min="13834" max="13834" width="24" style="6" customWidth="1"/>
    <col min="13835" max="13835" width="13.42578125" style="6" customWidth="1"/>
    <col min="13836" max="13836" width="11.140625" style="6" customWidth="1"/>
    <col min="13837" max="14080" width="9.140625" style="6"/>
    <col min="14081" max="14081" width="4.42578125" style="6" bestFit="1" customWidth="1"/>
    <col min="14082" max="14082" width="56.5703125" style="6" bestFit="1" customWidth="1"/>
    <col min="14083" max="14083" width="12.42578125" style="6" bestFit="1" customWidth="1"/>
    <col min="14084" max="14084" width="7.85546875" style="6" bestFit="1" customWidth="1"/>
    <col min="14085" max="14085" width="10.7109375" style="6" bestFit="1" customWidth="1"/>
    <col min="14086" max="14086" width="7.28515625" style="6" bestFit="1" customWidth="1"/>
    <col min="14087" max="14087" width="11.85546875" style="6" bestFit="1" customWidth="1"/>
    <col min="14088" max="14088" width="7.28515625" style="6" bestFit="1" customWidth="1"/>
    <col min="14089" max="14089" width="11.7109375" style="6" customWidth="1"/>
    <col min="14090" max="14090" width="24" style="6" customWidth="1"/>
    <col min="14091" max="14091" width="13.42578125" style="6" customWidth="1"/>
    <col min="14092" max="14092" width="11.140625" style="6" customWidth="1"/>
    <col min="14093" max="14336" width="9.140625" style="6"/>
    <col min="14337" max="14337" width="4.42578125" style="6" bestFit="1" customWidth="1"/>
    <col min="14338" max="14338" width="56.5703125" style="6" bestFit="1" customWidth="1"/>
    <col min="14339" max="14339" width="12.42578125" style="6" bestFit="1" customWidth="1"/>
    <col min="14340" max="14340" width="7.85546875" style="6" bestFit="1" customWidth="1"/>
    <col min="14341" max="14341" width="10.7109375" style="6" bestFit="1" customWidth="1"/>
    <col min="14342" max="14342" width="7.28515625" style="6" bestFit="1" customWidth="1"/>
    <col min="14343" max="14343" width="11.85546875" style="6" bestFit="1" customWidth="1"/>
    <col min="14344" max="14344" width="7.28515625" style="6" bestFit="1" customWidth="1"/>
    <col min="14345" max="14345" width="11.7109375" style="6" customWidth="1"/>
    <col min="14346" max="14346" width="24" style="6" customWidth="1"/>
    <col min="14347" max="14347" width="13.42578125" style="6" customWidth="1"/>
    <col min="14348" max="14348" width="11.140625" style="6" customWidth="1"/>
    <col min="14349" max="14592" width="9.140625" style="6"/>
    <col min="14593" max="14593" width="4.42578125" style="6" bestFit="1" customWidth="1"/>
    <col min="14594" max="14594" width="56.5703125" style="6" bestFit="1" customWidth="1"/>
    <col min="14595" max="14595" width="12.42578125" style="6" bestFit="1" customWidth="1"/>
    <col min="14596" max="14596" width="7.85546875" style="6" bestFit="1" customWidth="1"/>
    <col min="14597" max="14597" width="10.7109375" style="6" bestFit="1" customWidth="1"/>
    <col min="14598" max="14598" width="7.28515625" style="6" bestFit="1" customWidth="1"/>
    <col min="14599" max="14599" width="11.85546875" style="6" bestFit="1" customWidth="1"/>
    <col min="14600" max="14600" width="7.28515625" style="6" bestFit="1" customWidth="1"/>
    <col min="14601" max="14601" width="11.7109375" style="6" customWidth="1"/>
    <col min="14602" max="14602" width="24" style="6" customWidth="1"/>
    <col min="14603" max="14603" width="13.42578125" style="6" customWidth="1"/>
    <col min="14604" max="14604" width="11.140625" style="6" customWidth="1"/>
    <col min="14605" max="14848" width="9.140625" style="6"/>
    <col min="14849" max="14849" width="4.42578125" style="6" bestFit="1" customWidth="1"/>
    <col min="14850" max="14850" width="56.5703125" style="6" bestFit="1" customWidth="1"/>
    <col min="14851" max="14851" width="12.42578125" style="6" bestFit="1" customWidth="1"/>
    <col min="14852" max="14852" width="7.85546875" style="6" bestFit="1" customWidth="1"/>
    <col min="14853" max="14853" width="10.7109375" style="6" bestFit="1" customWidth="1"/>
    <col min="14854" max="14854" width="7.28515625" style="6" bestFit="1" customWidth="1"/>
    <col min="14855" max="14855" width="11.85546875" style="6" bestFit="1" customWidth="1"/>
    <col min="14856" max="14856" width="7.28515625" style="6" bestFit="1" customWidth="1"/>
    <col min="14857" max="14857" width="11.7109375" style="6" customWidth="1"/>
    <col min="14858" max="14858" width="24" style="6" customWidth="1"/>
    <col min="14859" max="14859" width="13.42578125" style="6" customWidth="1"/>
    <col min="14860" max="14860" width="11.140625" style="6" customWidth="1"/>
    <col min="14861" max="15104" width="9.140625" style="6"/>
    <col min="15105" max="15105" width="4.42578125" style="6" bestFit="1" customWidth="1"/>
    <col min="15106" max="15106" width="56.5703125" style="6" bestFit="1" customWidth="1"/>
    <col min="15107" max="15107" width="12.42578125" style="6" bestFit="1" customWidth="1"/>
    <col min="15108" max="15108" width="7.85546875" style="6" bestFit="1" customWidth="1"/>
    <col min="15109" max="15109" width="10.7109375" style="6" bestFit="1" customWidth="1"/>
    <col min="15110" max="15110" width="7.28515625" style="6" bestFit="1" customWidth="1"/>
    <col min="15111" max="15111" width="11.85546875" style="6" bestFit="1" customWidth="1"/>
    <col min="15112" max="15112" width="7.28515625" style="6" bestFit="1" customWidth="1"/>
    <col min="15113" max="15113" width="11.7109375" style="6" customWidth="1"/>
    <col min="15114" max="15114" width="24" style="6" customWidth="1"/>
    <col min="15115" max="15115" width="13.42578125" style="6" customWidth="1"/>
    <col min="15116" max="15116" width="11.140625" style="6" customWidth="1"/>
    <col min="15117" max="15360" width="9.140625" style="6"/>
    <col min="15361" max="15361" width="4.42578125" style="6" bestFit="1" customWidth="1"/>
    <col min="15362" max="15362" width="56.5703125" style="6" bestFit="1" customWidth="1"/>
    <col min="15363" max="15363" width="12.42578125" style="6" bestFit="1" customWidth="1"/>
    <col min="15364" max="15364" width="7.85546875" style="6" bestFit="1" customWidth="1"/>
    <col min="15365" max="15365" width="10.7109375" style="6" bestFit="1" customWidth="1"/>
    <col min="15366" max="15366" width="7.28515625" style="6" bestFit="1" customWidth="1"/>
    <col min="15367" max="15367" width="11.85546875" style="6" bestFit="1" customWidth="1"/>
    <col min="15368" max="15368" width="7.28515625" style="6" bestFit="1" customWidth="1"/>
    <col min="15369" max="15369" width="11.7109375" style="6" customWidth="1"/>
    <col min="15370" max="15370" width="24" style="6" customWidth="1"/>
    <col min="15371" max="15371" width="13.42578125" style="6" customWidth="1"/>
    <col min="15372" max="15372" width="11.140625" style="6" customWidth="1"/>
    <col min="15373" max="15616" width="9.140625" style="6"/>
    <col min="15617" max="15617" width="4.42578125" style="6" bestFit="1" customWidth="1"/>
    <col min="15618" max="15618" width="56.5703125" style="6" bestFit="1" customWidth="1"/>
    <col min="15619" max="15619" width="12.42578125" style="6" bestFit="1" customWidth="1"/>
    <col min="15620" max="15620" width="7.85546875" style="6" bestFit="1" customWidth="1"/>
    <col min="15621" max="15621" width="10.7109375" style="6" bestFit="1" customWidth="1"/>
    <col min="15622" max="15622" width="7.28515625" style="6" bestFit="1" customWidth="1"/>
    <col min="15623" max="15623" width="11.85546875" style="6" bestFit="1" customWidth="1"/>
    <col min="15624" max="15624" width="7.28515625" style="6" bestFit="1" customWidth="1"/>
    <col min="15625" max="15625" width="11.7109375" style="6" customWidth="1"/>
    <col min="15626" max="15626" width="24" style="6" customWidth="1"/>
    <col min="15627" max="15627" width="13.42578125" style="6" customWidth="1"/>
    <col min="15628" max="15628" width="11.140625" style="6" customWidth="1"/>
    <col min="15629" max="15872" width="9.140625" style="6"/>
    <col min="15873" max="15873" width="4.42578125" style="6" bestFit="1" customWidth="1"/>
    <col min="15874" max="15874" width="56.5703125" style="6" bestFit="1" customWidth="1"/>
    <col min="15875" max="15875" width="12.42578125" style="6" bestFit="1" customWidth="1"/>
    <col min="15876" max="15876" width="7.85546875" style="6" bestFit="1" customWidth="1"/>
    <col min="15877" max="15877" width="10.7109375" style="6" bestFit="1" customWidth="1"/>
    <col min="15878" max="15878" width="7.28515625" style="6" bestFit="1" customWidth="1"/>
    <col min="15879" max="15879" width="11.85546875" style="6" bestFit="1" customWidth="1"/>
    <col min="15880" max="15880" width="7.28515625" style="6" bestFit="1" customWidth="1"/>
    <col min="15881" max="15881" width="11.7109375" style="6" customWidth="1"/>
    <col min="15882" max="15882" width="24" style="6" customWidth="1"/>
    <col min="15883" max="15883" width="13.42578125" style="6" customWidth="1"/>
    <col min="15884" max="15884" width="11.140625" style="6" customWidth="1"/>
    <col min="15885" max="16128" width="9.140625" style="6"/>
    <col min="16129" max="16129" width="4.42578125" style="6" bestFit="1" customWidth="1"/>
    <col min="16130" max="16130" width="56.5703125" style="6" bestFit="1" customWidth="1"/>
    <col min="16131" max="16131" width="12.42578125" style="6" bestFit="1" customWidth="1"/>
    <col min="16132" max="16132" width="7.85546875" style="6" bestFit="1" customWidth="1"/>
    <col min="16133" max="16133" width="10.7109375" style="6" bestFit="1" customWidth="1"/>
    <col min="16134" max="16134" width="7.28515625" style="6" bestFit="1" customWidth="1"/>
    <col min="16135" max="16135" width="11.85546875" style="6" bestFit="1" customWidth="1"/>
    <col min="16136" max="16136" width="7.28515625" style="6" bestFit="1" customWidth="1"/>
    <col min="16137" max="16137" width="11.7109375" style="6" customWidth="1"/>
    <col min="16138" max="16138" width="24" style="6" customWidth="1"/>
    <col min="16139" max="16139" width="13.42578125" style="6" customWidth="1"/>
    <col min="16140" max="16140" width="11.140625" style="6" customWidth="1"/>
    <col min="16141" max="16384" width="9.140625" style="6"/>
  </cols>
  <sheetData>
    <row r="1" spans="1:10" ht="18" x14ac:dyDescent="0.25">
      <c r="A1" s="94"/>
      <c r="B1" s="420" t="s">
        <v>206</v>
      </c>
      <c r="C1" s="420"/>
      <c r="D1" s="420"/>
      <c r="E1" s="420"/>
      <c r="F1" s="94"/>
      <c r="G1" s="94"/>
      <c r="H1" s="94"/>
      <c r="I1" s="94"/>
    </row>
    <row r="2" spans="1:10" x14ac:dyDescent="0.25">
      <c r="A2" s="94"/>
      <c r="B2" s="94"/>
      <c r="C2" s="94"/>
      <c r="D2" s="94"/>
      <c r="E2" s="94"/>
      <c r="F2" s="94"/>
      <c r="G2" s="94"/>
      <c r="H2" s="94"/>
      <c r="I2" s="421" t="s">
        <v>3</v>
      </c>
    </row>
    <row r="3" spans="1:10" ht="18" x14ac:dyDescent="0.25">
      <c r="A3" s="94"/>
      <c r="B3" s="422" t="s">
        <v>207</v>
      </c>
      <c r="C3" s="422"/>
      <c r="D3" s="422"/>
      <c r="E3" s="422"/>
      <c r="F3" s="422"/>
      <c r="G3" s="422"/>
      <c r="H3" s="422"/>
      <c r="I3" s="422"/>
    </row>
    <row r="4" spans="1:10" x14ac:dyDescent="0.25">
      <c r="A4" s="94"/>
      <c r="B4" s="94"/>
      <c r="C4" s="94"/>
      <c r="D4" s="94"/>
      <c r="E4" s="94"/>
      <c r="F4" s="94"/>
      <c r="G4" s="94"/>
      <c r="H4" s="94"/>
      <c r="I4" s="94"/>
    </row>
    <row r="5" spans="1:10" ht="61.5" customHeight="1" x14ac:dyDescent="0.25">
      <c r="A5" s="423" t="s">
        <v>4</v>
      </c>
      <c r="B5" s="423" t="s">
        <v>5</v>
      </c>
      <c r="C5" s="423" t="s">
        <v>208</v>
      </c>
      <c r="D5" s="423" t="s">
        <v>7</v>
      </c>
      <c r="E5" s="423" t="s">
        <v>105</v>
      </c>
      <c r="F5" s="423" t="s">
        <v>209</v>
      </c>
      <c r="G5" s="423"/>
      <c r="H5" s="423" t="s">
        <v>210</v>
      </c>
      <c r="I5" s="423"/>
    </row>
    <row r="6" spans="1:10" ht="16.5" customHeight="1" x14ac:dyDescent="0.25">
      <c r="A6" s="423"/>
      <c r="B6" s="423"/>
      <c r="C6" s="423"/>
      <c r="D6" s="423"/>
      <c r="E6" s="423"/>
      <c r="F6" s="424" t="s">
        <v>211</v>
      </c>
      <c r="G6" s="424" t="s">
        <v>104</v>
      </c>
      <c r="H6" s="424" t="s">
        <v>211</v>
      </c>
      <c r="I6" s="424" t="s">
        <v>104</v>
      </c>
    </row>
    <row r="7" spans="1:10" x14ac:dyDescent="0.25">
      <c r="A7" s="425">
        <v>1</v>
      </c>
      <c r="B7" s="425">
        <v>2</v>
      </c>
      <c r="C7" s="425">
        <v>3</v>
      </c>
      <c r="D7" s="425">
        <v>4</v>
      </c>
      <c r="E7" s="425">
        <v>5</v>
      </c>
      <c r="F7" s="425">
        <v>6</v>
      </c>
      <c r="G7" s="425">
        <v>7</v>
      </c>
      <c r="H7" s="425">
        <v>8</v>
      </c>
      <c r="I7" s="425">
        <v>9</v>
      </c>
    </row>
    <row r="8" spans="1:10" ht="88.5" customHeight="1" x14ac:dyDescent="0.25">
      <c r="A8" s="158">
        <v>1</v>
      </c>
      <c r="B8" s="426" t="s">
        <v>212</v>
      </c>
      <c r="C8" s="427">
        <v>7132200826</v>
      </c>
      <c r="D8" s="428" t="s">
        <v>213</v>
      </c>
      <c r="E8" s="429">
        <v>215098.77</v>
      </c>
      <c r="F8" s="158">
        <v>1</v>
      </c>
      <c r="G8" s="430">
        <f>E8*F8</f>
        <v>215098.77</v>
      </c>
      <c r="H8" s="430"/>
      <c r="I8" s="430"/>
    </row>
    <row r="9" spans="1:10" ht="87.75" customHeight="1" x14ac:dyDescent="0.25">
      <c r="A9" s="158">
        <v>2</v>
      </c>
      <c r="B9" s="426" t="s">
        <v>214</v>
      </c>
      <c r="C9" s="427">
        <v>7132200014</v>
      </c>
      <c r="D9" s="428" t="s">
        <v>213</v>
      </c>
      <c r="E9" s="429">
        <v>162667.84</v>
      </c>
      <c r="F9" s="158"/>
      <c r="G9" s="430"/>
      <c r="H9" s="431">
        <v>1</v>
      </c>
      <c r="I9" s="430">
        <f>E9*H9</f>
        <v>162667.84</v>
      </c>
    </row>
    <row r="10" spans="1:10" ht="18.75" customHeight="1" x14ac:dyDescent="0.25">
      <c r="A10" s="158">
        <v>3</v>
      </c>
      <c r="B10" s="432" t="s">
        <v>215</v>
      </c>
      <c r="C10" s="427"/>
      <c r="D10" s="158"/>
      <c r="E10" s="430"/>
      <c r="F10" s="158"/>
      <c r="G10" s="430"/>
      <c r="H10" s="431"/>
      <c r="I10" s="430"/>
    </row>
    <row r="11" spans="1:10" ht="18.75" customHeight="1" x14ac:dyDescent="0.25">
      <c r="A11" s="158">
        <v>4</v>
      </c>
      <c r="B11" s="433" t="s">
        <v>216</v>
      </c>
      <c r="C11" s="158">
        <v>7132210106</v>
      </c>
      <c r="D11" s="158" t="s">
        <v>42</v>
      </c>
      <c r="E11" s="44">
        <v>7899.33</v>
      </c>
      <c r="F11" s="158">
        <v>3</v>
      </c>
      <c r="G11" s="430">
        <f t="shared" ref="G11:G31" si="0">E11*F11</f>
        <v>23697.989999999998</v>
      </c>
      <c r="H11" s="431">
        <v>3</v>
      </c>
      <c r="I11" s="430">
        <f t="shared" ref="I11:I31" si="1">E11*H11</f>
        <v>23697.989999999998</v>
      </c>
      <c r="J11" s="434"/>
    </row>
    <row r="12" spans="1:10" ht="18.75" customHeight="1" x14ac:dyDescent="0.25">
      <c r="A12" s="158">
        <v>5</v>
      </c>
      <c r="B12" s="433" t="s">
        <v>217</v>
      </c>
      <c r="C12" s="158">
        <v>7132210108</v>
      </c>
      <c r="D12" s="158" t="s">
        <v>42</v>
      </c>
      <c r="E12" s="44">
        <v>9643.66</v>
      </c>
      <c r="F12" s="158">
        <v>6</v>
      </c>
      <c r="G12" s="430">
        <f t="shared" si="0"/>
        <v>57861.96</v>
      </c>
      <c r="H12" s="431">
        <v>3</v>
      </c>
      <c r="I12" s="430">
        <f t="shared" si="1"/>
        <v>28930.98</v>
      </c>
      <c r="J12" s="434"/>
    </row>
    <row r="13" spans="1:10" ht="18.75" customHeight="1" x14ac:dyDescent="0.25">
      <c r="A13" s="158">
        <v>6</v>
      </c>
      <c r="B13" s="433" t="s">
        <v>218</v>
      </c>
      <c r="C13" s="158">
        <v>7132230471</v>
      </c>
      <c r="D13" s="435" t="s">
        <v>71</v>
      </c>
      <c r="E13" s="429">
        <v>38348.050000000003</v>
      </c>
      <c r="F13" s="158">
        <v>1</v>
      </c>
      <c r="G13" s="430">
        <f t="shared" si="0"/>
        <v>38348.050000000003</v>
      </c>
      <c r="H13" s="431">
        <v>1</v>
      </c>
      <c r="I13" s="430">
        <f t="shared" si="1"/>
        <v>38348.050000000003</v>
      </c>
      <c r="J13" s="434"/>
    </row>
    <row r="14" spans="1:10" ht="18.75" customHeight="1" x14ac:dyDescent="0.25">
      <c r="A14" s="158">
        <v>7</v>
      </c>
      <c r="B14" s="433" t="s">
        <v>219</v>
      </c>
      <c r="C14" s="158">
        <v>7131980001</v>
      </c>
      <c r="D14" s="435" t="s">
        <v>220</v>
      </c>
      <c r="E14" s="44">
        <v>77949.8</v>
      </c>
      <c r="F14" s="158">
        <v>3</v>
      </c>
      <c r="G14" s="430">
        <f t="shared" si="0"/>
        <v>233849.40000000002</v>
      </c>
      <c r="H14" s="431">
        <v>2</v>
      </c>
      <c r="I14" s="430">
        <f t="shared" si="1"/>
        <v>155899.6</v>
      </c>
    </row>
    <row r="15" spans="1:10" ht="31.5" customHeight="1" x14ac:dyDescent="0.25">
      <c r="A15" s="158">
        <v>8</v>
      </c>
      <c r="B15" s="436" t="s">
        <v>221</v>
      </c>
      <c r="C15" s="158">
        <v>7131931091</v>
      </c>
      <c r="D15" s="435" t="s">
        <v>42</v>
      </c>
      <c r="E15" s="44">
        <v>31998.99</v>
      </c>
      <c r="F15" s="158">
        <v>1</v>
      </c>
      <c r="G15" s="430">
        <f t="shared" si="0"/>
        <v>31998.99</v>
      </c>
      <c r="H15" s="431">
        <v>1</v>
      </c>
      <c r="I15" s="430">
        <f t="shared" si="1"/>
        <v>31998.99</v>
      </c>
      <c r="J15" s="434"/>
    </row>
    <row r="16" spans="1:10" ht="16.5" customHeight="1" x14ac:dyDescent="0.25">
      <c r="A16" s="158">
        <v>9</v>
      </c>
      <c r="B16" s="436" t="s">
        <v>222</v>
      </c>
      <c r="C16" s="158">
        <v>7131931095</v>
      </c>
      <c r="D16" s="435" t="s">
        <v>42</v>
      </c>
      <c r="E16" s="44">
        <v>17741.63</v>
      </c>
      <c r="F16" s="158">
        <v>1</v>
      </c>
      <c r="G16" s="430">
        <f t="shared" si="0"/>
        <v>17741.63</v>
      </c>
      <c r="H16" s="431">
        <v>1</v>
      </c>
      <c r="I16" s="430">
        <f t="shared" si="1"/>
        <v>17741.63</v>
      </c>
      <c r="J16" s="434"/>
    </row>
    <row r="17" spans="1:16" ht="16.5" customHeight="1" x14ac:dyDescent="0.25">
      <c r="A17" s="437">
        <v>10</v>
      </c>
      <c r="B17" s="436" t="s">
        <v>223</v>
      </c>
      <c r="C17" s="158">
        <v>7130840029</v>
      </c>
      <c r="D17" s="435" t="s">
        <v>224</v>
      </c>
      <c r="E17" s="37">
        <v>1046.04</v>
      </c>
      <c r="F17" s="158">
        <v>1</v>
      </c>
      <c r="G17" s="430">
        <f t="shared" si="0"/>
        <v>1046.04</v>
      </c>
      <c r="H17" s="431">
        <v>1</v>
      </c>
      <c r="I17" s="430">
        <f t="shared" si="1"/>
        <v>1046.04</v>
      </c>
      <c r="J17" s="37">
        <f>348.68*3</f>
        <v>1046.04</v>
      </c>
    </row>
    <row r="18" spans="1:16" ht="15" customHeight="1" x14ac:dyDescent="0.25">
      <c r="A18" s="437"/>
      <c r="B18" s="433" t="s">
        <v>225</v>
      </c>
      <c r="C18" s="158">
        <v>7131940871</v>
      </c>
      <c r="D18" s="435" t="s">
        <v>71</v>
      </c>
      <c r="E18" s="44">
        <v>53732.22</v>
      </c>
      <c r="F18" s="158">
        <v>1</v>
      </c>
      <c r="G18" s="430">
        <f t="shared" si="0"/>
        <v>53732.22</v>
      </c>
      <c r="H18" s="431">
        <v>1</v>
      </c>
      <c r="I18" s="430">
        <f t="shared" si="1"/>
        <v>53732.22</v>
      </c>
      <c r="J18" s="434"/>
    </row>
    <row r="19" spans="1:16" ht="17.25" customHeight="1" x14ac:dyDescent="0.25">
      <c r="A19" s="158">
        <v>11</v>
      </c>
      <c r="B19" s="433" t="s">
        <v>226</v>
      </c>
      <c r="C19" s="158">
        <v>7130850198</v>
      </c>
      <c r="D19" s="435" t="s">
        <v>227</v>
      </c>
      <c r="E19" s="44">
        <v>102.58</v>
      </c>
      <c r="F19" s="158">
        <v>1000</v>
      </c>
      <c r="G19" s="430">
        <f t="shared" si="0"/>
        <v>102580</v>
      </c>
      <c r="H19" s="431">
        <v>800</v>
      </c>
      <c r="I19" s="430">
        <f t="shared" si="1"/>
        <v>82064</v>
      </c>
      <c r="J19" s="434"/>
    </row>
    <row r="20" spans="1:16" ht="18" customHeight="1" x14ac:dyDescent="0.25">
      <c r="A20" s="158">
        <v>12</v>
      </c>
      <c r="B20" s="433" t="s">
        <v>228</v>
      </c>
      <c r="C20" s="158">
        <v>7130310658</v>
      </c>
      <c r="D20" s="435" t="s">
        <v>23</v>
      </c>
      <c r="E20" s="430">
        <v>204.04</v>
      </c>
      <c r="F20" s="158">
        <v>120</v>
      </c>
      <c r="G20" s="430">
        <f t="shared" si="0"/>
        <v>24484.799999999999</v>
      </c>
      <c r="H20" s="431">
        <v>120</v>
      </c>
      <c r="I20" s="430">
        <f t="shared" si="1"/>
        <v>24484.799999999999</v>
      </c>
      <c r="J20" s="49">
        <f>204435.73/1000</f>
        <v>204.43573000000001</v>
      </c>
      <c r="K20" s="252"/>
      <c r="L20" s="252"/>
      <c r="M20" s="252"/>
      <c r="N20" s="252"/>
    </row>
    <row r="21" spans="1:16" ht="17.25" customHeight="1" x14ac:dyDescent="0.25">
      <c r="A21" s="158">
        <v>13</v>
      </c>
      <c r="B21" s="433" t="s">
        <v>229</v>
      </c>
      <c r="C21" s="158">
        <v>7130310681</v>
      </c>
      <c r="D21" s="435" t="s">
        <v>23</v>
      </c>
      <c r="E21" s="430">
        <v>254.36</v>
      </c>
      <c r="F21" s="158">
        <v>60</v>
      </c>
      <c r="G21" s="430">
        <f t="shared" si="0"/>
        <v>15261.6</v>
      </c>
      <c r="H21" s="431">
        <v>60</v>
      </c>
      <c r="I21" s="430">
        <f t="shared" si="1"/>
        <v>15261.6</v>
      </c>
      <c r="J21" s="49">
        <f>254364.27/1000</f>
        <v>254.36426999999998</v>
      </c>
      <c r="K21" s="252"/>
      <c r="L21" s="252"/>
      <c r="M21" s="284"/>
      <c r="N21" s="284"/>
    </row>
    <row r="22" spans="1:16" ht="18" customHeight="1" x14ac:dyDescent="0.25">
      <c r="A22" s="158">
        <v>14</v>
      </c>
      <c r="B22" s="433" t="s">
        <v>230</v>
      </c>
      <c r="C22" s="158">
        <v>7130310652</v>
      </c>
      <c r="D22" s="435" t="s">
        <v>23</v>
      </c>
      <c r="E22" s="430">
        <v>61.25</v>
      </c>
      <c r="F22" s="158">
        <v>60</v>
      </c>
      <c r="G22" s="430">
        <f t="shared" si="0"/>
        <v>3675</v>
      </c>
      <c r="H22" s="431">
        <v>60</v>
      </c>
      <c r="I22" s="430">
        <f t="shared" si="1"/>
        <v>3675</v>
      </c>
      <c r="J22" s="49">
        <f>61247.99/1000</f>
        <v>61.247990000000001</v>
      </c>
      <c r="K22" s="284"/>
      <c r="L22" s="284"/>
      <c r="M22" s="284"/>
      <c r="N22" s="284"/>
    </row>
    <row r="23" spans="1:16" ht="18" customHeight="1" x14ac:dyDescent="0.25">
      <c r="A23" s="158">
        <v>15</v>
      </c>
      <c r="B23" s="433" t="s">
        <v>231</v>
      </c>
      <c r="C23" s="158">
        <v>7131941762</v>
      </c>
      <c r="D23" s="435" t="s">
        <v>220</v>
      </c>
      <c r="E23" s="49">
        <v>149663.06</v>
      </c>
      <c r="F23" s="158">
        <v>1</v>
      </c>
      <c r="G23" s="430">
        <f t="shared" si="0"/>
        <v>149663.06</v>
      </c>
      <c r="H23" s="431"/>
      <c r="I23" s="430"/>
    </row>
    <row r="24" spans="1:16" ht="18" customHeight="1" x14ac:dyDescent="0.25">
      <c r="A24" s="158">
        <v>16</v>
      </c>
      <c r="B24" s="433" t="s">
        <v>232</v>
      </c>
      <c r="C24" s="158">
        <v>7131941762</v>
      </c>
      <c r="D24" s="435" t="s">
        <v>220</v>
      </c>
      <c r="E24" s="49">
        <v>149663.06</v>
      </c>
      <c r="F24" s="158"/>
      <c r="G24" s="430"/>
      <c r="H24" s="431">
        <v>1</v>
      </c>
      <c r="I24" s="430">
        <f t="shared" si="1"/>
        <v>149663.06</v>
      </c>
    </row>
    <row r="25" spans="1:16" ht="18" customHeight="1" x14ac:dyDescent="0.25">
      <c r="A25" s="158">
        <v>17</v>
      </c>
      <c r="B25" s="433" t="s">
        <v>233</v>
      </c>
      <c r="C25" s="158">
        <v>7131960010</v>
      </c>
      <c r="D25" s="435" t="s">
        <v>220</v>
      </c>
      <c r="E25" s="44">
        <v>82552.710000000006</v>
      </c>
      <c r="F25" s="158">
        <v>1</v>
      </c>
      <c r="G25" s="430">
        <f t="shared" si="0"/>
        <v>82552.710000000006</v>
      </c>
      <c r="H25" s="431">
        <v>1</v>
      </c>
      <c r="I25" s="430">
        <f t="shared" si="1"/>
        <v>82552.710000000006</v>
      </c>
      <c r="J25" s="434"/>
    </row>
    <row r="26" spans="1:16" ht="18" customHeight="1" x14ac:dyDescent="0.25">
      <c r="A26" s="158">
        <v>18</v>
      </c>
      <c r="B26" s="433" t="s">
        <v>234</v>
      </c>
      <c r="C26" s="158">
        <v>7130310078</v>
      </c>
      <c r="D26" s="435" t="s">
        <v>23</v>
      </c>
      <c r="E26" s="430">
        <v>1087.31</v>
      </c>
      <c r="F26" s="158">
        <v>15</v>
      </c>
      <c r="G26" s="430">
        <f t="shared" si="0"/>
        <v>16309.65</v>
      </c>
      <c r="H26" s="431"/>
      <c r="I26" s="430"/>
      <c r="J26" s="44">
        <f>1087308.99/1000</f>
        <v>1087.30899</v>
      </c>
    </row>
    <row r="27" spans="1:16" ht="18" customHeight="1" x14ac:dyDescent="0.25">
      <c r="A27" s="158">
        <v>19</v>
      </c>
      <c r="B27" s="433" t="s">
        <v>235</v>
      </c>
      <c r="C27" s="158">
        <v>7130310077</v>
      </c>
      <c r="D27" s="435" t="s">
        <v>23</v>
      </c>
      <c r="E27" s="430">
        <v>729.31</v>
      </c>
      <c r="F27" s="158"/>
      <c r="G27" s="430"/>
      <c r="H27" s="431">
        <v>15</v>
      </c>
      <c r="I27" s="430">
        <f>E27*H27</f>
        <v>10939.65</v>
      </c>
      <c r="J27" s="44">
        <f>729149.6/1000</f>
        <v>729.14959999999996</v>
      </c>
      <c r="K27" s="438"/>
      <c r="L27" s="389"/>
    </row>
    <row r="28" spans="1:16" ht="18" customHeight="1" x14ac:dyDescent="0.25">
      <c r="A28" s="158">
        <v>20</v>
      </c>
      <c r="B28" s="433" t="s">
        <v>236</v>
      </c>
      <c r="C28" s="433">
        <v>7132230185</v>
      </c>
      <c r="D28" s="435" t="s">
        <v>220</v>
      </c>
      <c r="E28" s="49">
        <v>14485.99</v>
      </c>
      <c r="F28" s="158">
        <v>3</v>
      </c>
      <c r="G28" s="430">
        <f t="shared" si="0"/>
        <v>43457.97</v>
      </c>
      <c r="H28" s="431">
        <v>3</v>
      </c>
      <c r="I28" s="430">
        <f t="shared" si="1"/>
        <v>43457.97</v>
      </c>
      <c r="K28" s="439"/>
      <c r="L28" s="439"/>
      <c r="M28" s="439"/>
      <c r="N28" s="439"/>
      <c r="O28" s="439"/>
      <c r="P28" s="439"/>
    </row>
    <row r="29" spans="1:16" ht="18" customHeight="1" x14ac:dyDescent="0.25">
      <c r="A29" s="158">
        <v>21</v>
      </c>
      <c r="B29" s="433" t="s">
        <v>237</v>
      </c>
      <c r="C29" s="158"/>
      <c r="D29" s="435"/>
      <c r="E29" s="430"/>
      <c r="F29" s="158"/>
      <c r="G29" s="430"/>
      <c r="H29" s="431"/>
      <c r="I29" s="158"/>
      <c r="J29" s="26"/>
      <c r="K29" s="252"/>
      <c r="L29" s="252"/>
      <c r="M29" s="252"/>
      <c r="N29" s="252"/>
      <c r="O29" s="252"/>
      <c r="P29" s="252"/>
    </row>
    <row r="30" spans="1:16" ht="18" customHeight="1" x14ac:dyDescent="0.25">
      <c r="A30" s="435" t="s">
        <v>238</v>
      </c>
      <c r="B30" s="433" t="s">
        <v>239</v>
      </c>
      <c r="C30" s="158">
        <v>7130642041</v>
      </c>
      <c r="D30" s="435" t="s">
        <v>14</v>
      </c>
      <c r="E30" s="51">
        <v>5382.12</v>
      </c>
      <c r="F30" s="158">
        <v>3</v>
      </c>
      <c r="G30" s="430">
        <f t="shared" si="0"/>
        <v>16146.36</v>
      </c>
      <c r="H30" s="431">
        <v>3</v>
      </c>
      <c r="I30" s="430">
        <f t="shared" si="1"/>
        <v>16146.36</v>
      </c>
      <c r="J30" s="26"/>
      <c r="K30" s="440"/>
      <c r="L30" s="440"/>
      <c r="M30" s="440"/>
      <c r="N30" s="440"/>
      <c r="O30" s="440"/>
      <c r="P30" s="440"/>
    </row>
    <row r="31" spans="1:16" ht="18" customHeight="1" x14ac:dyDescent="0.25">
      <c r="A31" s="441" t="s">
        <v>240</v>
      </c>
      <c r="B31" s="433" t="s">
        <v>241</v>
      </c>
      <c r="C31" s="158">
        <v>7130600173</v>
      </c>
      <c r="D31" s="158" t="s">
        <v>28</v>
      </c>
      <c r="E31" s="430">
        <v>63.06</v>
      </c>
      <c r="F31" s="158">
        <v>100</v>
      </c>
      <c r="G31" s="430">
        <f t="shared" si="0"/>
        <v>6306</v>
      </c>
      <c r="H31" s="431">
        <v>100</v>
      </c>
      <c r="I31" s="430">
        <f t="shared" si="1"/>
        <v>6306</v>
      </c>
      <c r="J31" s="37">
        <f>63061.04/1000</f>
        <v>63.061039999999998</v>
      </c>
      <c r="K31" s="440"/>
      <c r="L31" s="440"/>
      <c r="M31" s="440"/>
      <c r="N31" s="440"/>
      <c r="O31" s="440"/>
      <c r="P31" s="440"/>
    </row>
    <row r="32" spans="1:16" ht="16.5" customHeight="1" x14ac:dyDescent="0.25">
      <c r="A32" s="441">
        <v>22</v>
      </c>
      <c r="B32" s="442" t="s">
        <v>242</v>
      </c>
      <c r="C32" s="443">
        <v>7130200202</v>
      </c>
      <c r="D32" s="158" t="s">
        <v>79</v>
      </c>
      <c r="E32" s="430">
        <f>VLOOKUP(C32,'[2]SOR RATE'!A$1:D$65536,4,0)</f>
        <v>2970</v>
      </c>
      <c r="F32" s="444">
        <v>9.9</v>
      </c>
      <c r="G32" s="430">
        <f>E32*F32</f>
        <v>29403</v>
      </c>
      <c r="H32" s="158">
        <v>9.9</v>
      </c>
      <c r="I32" s="430">
        <f>E32*H32</f>
        <v>29403</v>
      </c>
      <c r="J32" s="445" t="s">
        <v>49</v>
      </c>
      <c r="K32" s="446"/>
    </row>
    <row r="33" spans="1:14" ht="18" customHeight="1" x14ac:dyDescent="0.25">
      <c r="A33" s="447">
        <v>23</v>
      </c>
      <c r="B33" s="448" t="s">
        <v>50</v>
      </c>
      <c r="C33" s="449"/>
      <c r="D33" s="447"/>
      <c r="E33" s="447"/>
      <c r="F33" s="447"/>
      <c r="G33" s="450">
        <f>SUM(G8:G32)</f>
        <v>1163215.2</v>
      </c>
      <c r="H33" s="450"/>
      <c r="I33" s="450">
        <f>SUM(I8:I32)</f>
        <v>978017.49</v>
      </c>
      <c r="K33" s="451"/>
      <c r="L33" s="451"/>
    </row>
    <row r="34" spans="1:14" ht="18" customHeight="1" x14ac:dyDescent="0.25">
      <c r="A34" s="447">
        <v>24</v>
      </c>
      <c r="B34" s="448" t="s">
        <v>51</v>
      </c>
      <c r="C34" s="449"/>
      <c r="D34" s="447"/>
      <c r="E34" s="447"/>
      <c r="F34" s="447"/>
      <c r="G34" s="450">
        <f>G33/1.18</f>
        <v>985775.59322033904</v>
      </c>
      <c r="H34" s="450"/>
      <c r="I34" s="450">
        <f>I33/1.18</f>
        <v>828828.38135593222</v>
      </c>
      <c r="J34" s="398" t="s">
        <v>85</v>
      </c>
      <c r="K34" s="451"/>
      <c r="L34" s="451"/>
    </row>
    <row r="35" spans="1:14" ht="24" customHeight="1" x14ac:dyDescent="0.25">
      <c r="A35" s="158">
        <v>25</v>
      </c>
      <c r="B35" s="452" t="s">
        <v>52</v>
      </c>
      <c r="C35" s="453"/>
      <c r="D35" s="158"/>
      <c r="E35" s="158">
        <v>7.4999999999999997E-2</v>
      </c>
      <c r="F35" s="158"/>
      <c r="G35" s="430">
        <f>G33*E35</f>
        <v>87241.14</v>
      </c>
      <c r="H35" s="430"/>
      <c r="I35" s="430">
        <f>I33*E35</f>
        <v>73351.311749999993</v>
      </c>
      <c r="J35" s="454" t="s">
        <v>86</v>
      </c>
    </row>
    <row r="36" spans="1:14" ht="18" customHeight="1" x14ac:dyDescent="0.25">
      <c r="A36" s="158">
        <v>26</v>
      </c>
      <c r="B36" s="455" t="s">
        <v>243</v>
      </c>
      <c r="C36" s="453"/>
      <c r="D36" s="158"/>
      <c r="E36" s="158"/>
      <c r="F36" s="158"/>
      <c r="G36" s="430">
        <f>0.05*G33</f>
        <v>58160.76</v>
      </c>
      <c r="H36" s="430"/>
      <c r="I36" s="430">
        <f>0.05*I33</f>
        <v>48900.874500000005</v>
      </c>
    </row>
    <row r="37" spans="1:14" ht="18" customHeight="1" x14ac:dyDescent="0.25">
      <c r="A37" s="158">
        <v>27</v>
      </c>
      <c r="B37" s="455" t="s">
        <v>244</v>
      </c>
      <c r="C37" s="453"/>
      <c r="D37" s="158"/>
      <c r="E37" s="430"/>
      <c r="F37" s="158"/>
      <c r="G37" s="430">
        <f>0.03*G33</f>
        <v>34896.455999999998</v>
      </c>
      <c r="H37" s="430"/>
      <c r="I37" s="430">
        <f>0.03*I33</f>
        <v>29340.524699999998</v>
      </c>
    </row>
    <row r="38" spans="1:14" ht="18" customHeight="1" x14ac:dyDescent="0.25">
      <c r="A38" s="158">
        <v>28</v>
      </c>
      <c r="B38" s="456" t="s">
        <v>88</v>
      </c>
      <c r="C38" s="453"/>
      <c r="D38" s="158" t="s">
        <v>79</v>
      </c>
      <c r="E38" s="430">
        <v>665.16</v>
      </c>
      <c r="F38" s="158">
        <v>9.9</v>
      </c>
      <c r="G38" s="430">
        <f>E38*F38</f>
        <v>6585.0839999999998</v>
      </c>
      <c r="H38" s="444">
        <v>9.9</v>
      </c>
      <c r="I38" s="430">
        <f>E38*H38</f>
        <v>6585.0839999999998</v>
      </c>
      <c r="J38" s="457" t="s">
        <v>245</v>
      </c>
      <c r="K38" s="458"/>
    </row>
    <row r="39" spans="1:14" ht="18" customHeight="1" x14ac:dyDescent="0.25">
      <c r="A39" s="158">
        <v>29</v>
      </c>
      <c r="B39" s="459" t="s">
        <v>246</v>
      </c>
      <c r="C39" s="460"/>
      <c r="D39" s="435" t="s">
        <v>14</v>
      </c>
      <c r="E39" s="430">
        <f>2628.16694112364*1.0524</f>
        <v>2765.8828888385187</v>
      </c>
      <c r="F39" s="158">
        <v>1</v>
      </c>
      <c r="G39" s="430">
        <v>3020.13</v>
      </c>
      <c r="H39" s="431">
        <v>1</v>
      </c>
      <c r="I39" s="430">
        <f>E39*H39</f>
        <v>2765.8828888385187</v>
      </c>
      <c r="J39" s="6">
        <v>2765.88</v>
      </c>
      <c r="K39" s="461">
        <f>2765.88*5.5%</f>
        <v>152.1234</v>
      </c>
      <c r="L39" s="461">
        <f>J39+K39</f>
        <v>2918.0034000000001</v>
      </c>
      <c r="M39" s="6">
        <f>L39*3.5%</f>
        <v>102.13011900000001</v>
      </c>
      <c r="N39" s="92">
        <f>L39+M39</f>
        <v>3020.133519</v>
      </c>
    </row>
    <row r="40" spans="1:14" ht="31.5" customHeight="1" x14ac:dyDescent="0.25">
      <c r="A40" s="158">
        <v>30</v>
      </c>
      <c r="B40" s="452" t="s">
        <v>247</v>
      </c>
      <c r="C40" s="460"/>
      <c r="D40" s="435"/>
      <c r="E40" s="430"/>
      <c r="F40" s="158"/>
      <c r="G40" s="430">
        <f>(G33+G35+G36+G37+G38+G39)*0.125</f>
        <v>169139.84624999997</v>
      </c>
      <c r="H40" s="431"/>
      <c r="I40" s="430">
        <f>(I33+I35+I36+I37+I38+I39)*0.125</f>
        <v>142370.1459798548</v>
      </c>
    </row>
    <row r="41" spans="1:14" ht="31.5" customHeight="1" x14ac:dyDescent="0.25">
      <c r="A41" s="447">
        <v>31</v>
      </c>
      <c r="B41" s="462" t="s">
        <v>248</v>
      </c>
      <c r="C41" s="460"/>
      <c r="D41" s="435"/>
      <c r="E41" s="430"/>
      <c r="F41" s="158"/>
      <c r="G41" s="450">
        <f>SUM(G34:G40)</f>
        <v>1344819.0094703389</v>
      </c>
      <c r="H41" s="450"/>
      <c r="I41" s="450">
        <f>SUM(I34:I40)</f>
        <v>1132142.2051746256</v>
      </c>
    </row>
    <row r="42" spans="1:14" ht="17.25" customHeight="1" x14ac:dyDescent="0.25">
      <c r="A42" s="158">
        <v>32</v>
      </c>
      <c r="B42" s="452" t="s">
        <v>249</v>
      </c>
      <c r="C42" s="460"/>
      <c r="D42" s="435"/>
      <c r="E42" s="430">
        <v>0.09</v>
      </c>
      <c r="F42" s="158"/>
      <c r="G42" s="430">
        <f>G41*E42</f>
        <v>121033.71085233049</v>
      </c>
      <c r="H42" s="430"/>
      <c r="I42" s="430">
        <f>I41*E42</f>
        <v>101892.7984657163</v>
      </c>
    </row>
    <row r="43" spans="1:14" ht="17.25" customHeight="1" x14ac:dyDescent="0.25">
      <c r="A43" s="158">
        <v>33</v>
      </c>
      <c r="B43" s="452" t="s">
        <v>250</v>
      </c>
      <c r="C43" s="460"/>
      <c r="D43" s="435"/>
      <c r="E43" s="430">
        <v>0.09</v>
      </c>
      <c r="F43" s="158"/>
      <c r="G43" s="430">
        <f>G41*E43</f>
        <v>121033.71085233049</v>
      </c>
      <c r="H43" s="430"/>
      <c r="I43" s="430">
        <f>I41*E43</f>
        <v>101892.7984657163</v>
      </c>
      <c r="J43" s="183"/>
    </row>
    <row r="44" spans="1:14" ht="16.5" customHeight="1" x14ac:dyDescent="0.25">
      <c r="A44" s="158">
        <v>34</v>
      </c>
      <c r="B44" s="452" t="s">
        <v>251</v>
      </c>
      <c r="C44" s="453"/>
      <c r="D44" s="158"/>
      <c r="E44" s="158"/>
      <c r="F44" s="158"/>
      <c r="G44" s="450">
        <f>G41+G42+G43</f>
        <v>1586886.431175</v>
      </c>
      <c r="H44" s="450"/>
      <c r="I44" s="450">
        <f>I41+I42+I43</f>
        <v>1335927.8021060582</v>
      </c>
    </row>
    <row r="45" spans="1:14" ht="17.25" customHeight="1" x14ac:dyDescent="0.25">
      <c r="A45" s="447">
        <v>35</v>
      </c>
      <c r="B45" s="462" t="s">
        <v>62</v>
      </c>
      <c r="C45" s="453"/>
      <c r="D45" s="463"/>
      <c r="E45" s="463"/>
      <c r="F45" s="463"/>
      <c r="G45" s="450">
        <f>ROUND(G44,0)</f>
        <v>1586886</v>
      </c>
      <c r="H45" s="450"/>
      <c r="I45" s="450">
        <f>ROUND(I44,0)</f>
        <v>1335928</v>
      </c>
    </row>
    <row r="46" spans="1:14" ht="17.25" customHeight="1" x14ac:dyDescent="0.25"/>
    <row r="47" spans="1:14" ht="13.5" customHeight="1" x14ac:dyDescent="0.25">
      <c r="A47" s="464"/>
      <c r="B47" s="465"/>
      <c r="C47" s="465"/>
      <c r="D47" s="465"/>
      <c r="E47" s="465"/>
      <c r="F47" s="465"/>
      <c r="G47" s="451"/>
      <c r="H47" s="451"/>
      <c r="I47" s="451"/>
    </row>
    <row r="48" spans="1:14" x14ac:dyDescent="0.25">
      <c r="G48" s="451"/>
      <c r="H48" s="451"/>
      <c r="I48" s="451"/>
    </row>
    <row r="49" spans="1:1" ht="15.75" customHeight="1" x14ac:dyDescent="0.3">
      <c r="A49" s="466"/>
    </row>
  </sheetData>
  <mergeCells count="11">
    <mergeCell ref="A17:A18"/>
    <mergeCell ref="J32:K32"/>
    <mergeCell ref="B1:E1"/>
    <mergeCell ref="B3:I3"/>
    <mergeCell ref="A5:A6"/>
    <mergeCell ref="B5:B6"/>
    <mergeCell ref="C5:C6"/>
    <mergeCell ref="D5:D6"/>
    <mergeCell ref="E5:E6"/>
    <mergeCell ref="F5:G5"/>
    <mergeCell ref="H5:I5"/>
  </mergeCells>
  <conditionalFormatting sqref="B33">
    <cfRule type="cellIs" dxfId="4" priority="2" stopIfTrue="1" operator="equal">
      <formula>"?"</formula>
    </cfRule>
  </conditionalFormatting>
  <conditionalFormatting sqref="B34">
    <cfRule type="cellIs" dxfId="3" priority="1" stopIfTrue="1" operator="equal">
      <formula>"?"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1"/>
  <sheetViews>
    <sheetView tabSelected="1" workbookViewId="0">
      <selection activeCell="B43" sqref="B43:F43"/>
    </sheetView>
  </sheetViews>
  <sheetFormatPr defaultRowHeight="15" x14ac:dyDescent="0.25"/>
  <cols>
    <col min="1" max="1" width="4.7109375" style="6" customWidth="1"/>
    <col min="2" max="2" width="70.5703125" style="6" customWidth="1"/>
    <col min="3" max="3" width="13.140625" style="6" customWidth="1"/>
    <col min="4" max="4" width="5.85546875" style="6" bestFit="1" customWidth="1"/>
    <col min="5" max="5" width="10.140625" style="6" customWidth="1"/>
    <col min="6" max="6" width="5" style="6" bestFit="1" customWidth="1"/>
    <col min="7" max="7" width="16.5703125" style="6" customWidth="1"/>
    <col min="8" max="8" width="17.85546875" style="6" customWidth="1"/>
    <col min="9" max="9" width="25.140625" style="6" customWidth="1"/>
    <col min="10" max="10" width="18.140625" style="6" customWidth="1"/>
    <col min="11" max="11" width="14" style="6" customWidth="1"/>
    <col min="12" max="12" width="12.85546875" style="6" customWidth="1"/>
    <col min="13" max="13" width="11.85546875" style="6" customWidth="1"/>
    <col min="14" max="256" width="9.140625" style="6"/>
    <col min="257" max="257" width="4.7109375" style="6" customWidth="1"/>
    <col min="258" max="258" width="70.5703125" style="6" customWidth="1"/>
    <col min="259" max="259" width="13.140625" style="6" customWidth="1"/>
    <col min="260" max="260" width="5.85546875" style="6" bestFit="1" customWidth="1"/>
    <col min="261" max="261" width="10.140625" style="6" customWidth="1"/>
    <col min="262" max="262" width="5" style="6" bestFit="1" customWidth="1"/>
    <col min="263" max="263" width="16.5703125" style="6" customWidth="1"/>
    <col min="264" max="264" width="17.85546875" style="6" customWidth="1"/>
    <col min="265" max="265" width="25.140625" style="6" customWidth="1"/>
    <col min="266" max="266" width="18.140625" style="6" customWidth="1"/>
    <col min="267" max="267" width="14" style="6" customWidth="1"/>
    <col min="268" max="268" width="12.85546875" style="6" customWidth="1"/>
    <col min="269" max="269" width="11.85546875" style="6" customWidth="1"/>
    <col min="270" max="512" width="9.140625" style="6"/>
    <col min="513" max="513" width="4.7109375" style="6" customWidth="1"/>
    <col min="514" max="514" width="70.5703125" style="6" customWidth="1"/>
    <col min="515" max="515" width="13.140625" style="6" customWidth="1"/>
    <col min="516" max="516" width="5.85546875" style="6" bestFit="1" customWidth="1"/>
    <col min="517" max="517" width="10.140625" style="6" customWidth="1"/>
    <col min="518" max="518" width="5" style="6" bestFit="1" customWidth="1"/>
    <col min="519" max="519" width="16.5703125" style="6" customWidth="1"/>
    <col min="520" max="520" width="17.85546875" style="6" customWidth="1"/>
    <col min="521" max="521" width="25.140625" style="6" customWidth="1"/>
    <col min="522" max="522" width="18.140625" style="6" customWidth="1"/>
    <col min="523" max="523" width="14" style="6" customWidth="1"/>
    <col min="524" max="524" width="12.85546875" style="6" customWidth="1"/>
    <col min="525" max="525" width="11.85546875" style="6" customWidth="1"/>
    <col min="526" max="768" width="9.140625" style="6"/>
    <col min="769" max="769" width="4.7109375" style="6" customWidth="1"/>
    <col min="770" max="770" width="70.5703125" style="6" customWidth="1"/>
    <col min="771" max="771" width="13.140625" style="6" customWidth="1"/>
    <col min="772" max="772" width="5.85546875" style="6" bestFit="1" customWidth="1"/>
    <col min="773" max="773" width="10.140625" style="6" customWidth="1"/>
    <col min="774" max="774" width="5" style="6" bestFit="1" customWidth="1"/>
    <col min="775" max="775" width="16.5703125" style="6" customWidth="1"/>
    <col min="776" max="776" width="17.85546875" style="6" customWidth="1"/>
    <col min="777" max="777" width="25.140625" style="6" customWidth="1"/>
    <col min="778" max="778" width="18.140625" style="6" customWidth="1"/>
    <col min="779" max="779" width="14" style="6" customWidth="1"/>
    <col min="780" max="780" width="12.85546875" style="6" customWidth="1"/>
    <col min="781" max="781" width="11.85546875" style="6" customWidth="1"/>
    <col min="782" max="1024" width="9.140625" style="6"/>
    <col min="1025" max="1025" width="4.7109375" style="6" customWidth="1"/>
    <col min="1026" max="1026" width="70.5703125" style="6" customWidth="1"/>
    <col min="1027" max="1027" width="13.140625" style="6" customWidth="1"/>
    <col min="1028" max="1028" width="5.85546875" style="6" bestFit="1" customWidth="1"/>
    <col min="1029" max="1029" width="10.140625" style="6" customWidth="1"/>
    <col min="1030" max="1030" width="5" style="6" bestFit="1" customWidth="1"/>
    <col min="1031" max="1031" width="16.5703125" style="6" customWidth="1"/>
    <col min="1032" max="1032" width="17.85546875" style="6" customWidth="1"/>
    <col min="1033" max="1033" width="25.140625" style="6" customWidth="1"/>
    <col min="1034" max="1034" width="18.140625" style="6" customWidth="1"/>
    <col min="1035" max="1035" width="14" style="6" customWidth="1"/>
    <col min="1036" max="1036" width="12.85546875" style="6" customWidth="1"/>
    <col min="1037" max="1037" width="11.85546875" style="6" customWidth="1"/>
    <col min="1038" max="1280" width="9.140625" style="6"/>
    <col min="1281" max="1281" width="4.7109375" style="6" customWidth="1"/>
    <col min="1282" max="1282" width="70.5703125" style="6" customWidth="1"/>
    <col min="1283" max="1283" width="13.140625" style="6" customWidth="1"/>
    <col min="1284" max="1284" width="5.85546875" style="6" bestFit="1" customWidth="1"/>
    <col min="1285" max="1285" width="10.140625" style="6" customWidth="1"/>
    <col min="1286" max="1286" width="5" style="6" bestFit="1" customWidth="1"/>
    <col min="1287" max="1287" width="16.5703125" style="6" customWidth="1"/>
    <col min="1288" max="1288" width="17.85546875" style="6" customWidth="1"/>
    <col min="1289" max="1289" width="25.140625" style="6" customWidth="1"/>
    <col min="1290" max="1290" width="18.140625" style="6" customWidth="1"/>
    <col min="1291" max="1291" width="14" style="6" customWidth="1"/>
    <col min="1292" max="1292" width="12.85546875" style="6" customWidth="1"/>
    <col min="1293" max="1293" width="11.85546875" style="6" customWidth="1"/>
    <col min="1294" max="1536" width="9.140625" style="6"/>
    <col min="1537" max="1537" width="4.7109375" style="6" customWidth="1"/>
    <col min="1538" max="1538" width="70.5703125" style="6" customWidth="1"/>
    <col min="1539" max="1539" width="13.140625" style="6" customWidth="1"/>
    <col min="1540" max="1540" width="5.85546875" style="6" bestFit="1" customWidth="1"/>
    <col min="1541" max="1541" width="10.140625" style="6" customWidth="1"/>
    <col min="1542" max="1542" width="5" style="6" bestFit="1" customWidth="1"/>
    <col min="1543" max="1543" width="16.5703125" style="6" customWidth="1"/>
    <col min="1544" max="1544" width="17.85546875" style="6" customWidth="1"/>
    <col min="1545" max="1545" width="25.140625" style="6" customWidth="1"/>
    <col min="1546" max="1546" width="18.140625" style="6" customWidth="1"/>
    <col min="1547" max="1547" width="14" style="6" customWidth="1"/>
    <col min="1548" max="1548" width="12.85546875" style="6" customWidth="1"/>
    <col min="1549" max="1549" width="11.85546875" style="6" customWidth="1"/>
    <col min="1550" max="1792" width="9.140625" style="6"/>
    <col min="1793" max="1793" width="4.7109375" style="6" customWidth="1"/>
    <col min="1794" max="1794" width="70.5703125" style="6" customWidth="1"/>
    <col min="1795" max="1795" width="13.140625" style="6" customWidth="1"/>
    <col min="1796" max="1796" width="5.85546875" style="6" bestFit="1" customWidth="1"/>
    <col min="1797" max="1797" width="10.140625" style="6" customWidth="1"/>
    <col min="1798" max="1798" width="5" style="6" bestFit="1" customWidth="1"/>
    <col min="1799" max="1799" width="16.5703125" style="6" customWidth="1"/>
    <col min="1800" max="1800" width="17.85546875" style="6" customWidth="1"/>
    <col min="1801" max="1801" width="25.140625" style="6" customWidth="1"/>
    <col min="1802" max="1802" width="18.140625" style="6" customWidth="1"/>
    <col min="1803" max="1803" width="14" style="6" customWidth="1"/>
    <col min="1804" max="1804" width="12.85546875" style="6" customWidth="1"/>
    <col min="1805" max="1805" width="11.85546875" style="6" customWidth="1"/>
    <col min="1806" max="2048" width="9.140625" style="6"/>
    <col min="2049" max="2049" width="4.7109375" style="6" customWidth="1"/>
    <col min="2050" max="2050" width="70.5703125" style="6" customWidth="1"/>
    <col min="2051" max="2051" width="13.140625" style="6" customWidth="1"/>
    <col min="2052" max="2052" width="5.85546875" style="6" bestFit="1" customWidth="1"/>
    <col min="2053" max="2053" width="10.140625" style="6" customWidth="1"/>
    <col min="2054" max="2054" width="5" style="6" bestFit="1" customWidth="1"/>
    <col min="2055" max="2055" width="16.5703125" style="6" customWidth="1"/>
    <col min="2056" max="2056" width="17.85546875" style="6" customWidth="1"/>
    <col min="2057" max="2057" width="25.140625" style="6" customWidth="1"/>
    <col min="2058" max="2058" width="18.140625" style="6" customWidth="1"/>
    <col min="2059" max="2059" width="14" style="6" customWidth="1"/>
    <col min="2060" max="2060" width="12.85546875" style="6" customWidth="1"/>
    <col min="2061" max="2061" width="11.85546875" style="6" customWidth="1"/>
    <col min="2062" max="2304" width="9.140625" style="6"/>
    <col min="2305" max="2305" width="4.7109375" style="6" customWidth="1"/>
    <col min="2306" max="2306" width="70.5703125" style="6" customWidth="1"/>
    <col min="2307" max="2307" width="13.140625" style="6" customWidth="1"/>
    <col min="2308" max="2308" width="5.85546875" style="6" bestFit="1" customWidth="1"/>
    <col min="2309" max="2309" width="10.140625" style="6" customWidth="1"/>
    <col min="2310" max="2310" width="5" style="6" bestFit="1" customWidth="1"/>
    <col min="2311" max="2311" width="16.5703125" style="6" customWidth="1"/>
    <col min="2312" max="2312" width="17.85546875" style="6" customWidth="1"/>
    <col min="2313" max="2313" width="25.140625" style="6" customWidth="1"/>
    <col min="2314" max="2314" width="18.140625" style="6" customWidth="1"/>
    <col min="2315" max="2315" width="14" style="6" customWidth="1"/>
    <col min="2316" max="2316" width="12.85546875" style="6" customWidth="1"/>
    <col min="2317" max="2317" width="11.85546875" style="6" customWidth="1"/>
    <col min="2318" max="2560" width="9.140625" style="6"/>
    <col min="2561" max="2561" width="4.7109375" style="6" customWidth="1"/>
    <col min="2562" max="2562" width="70.5703125" style="6" customWidth="1"/>
    <col min="2563" max="2563" width="13.140625" style="6" customWidth="1"/>
    <col min="2564" max="2564" width="5.85546875" style="6" bestFit="1" customWidth="1"/>
    <col min="2565" max="2565" width="10.140625" style="6" customWidth="1"/>
    <col min="2566" max="2566" width="5" style="6" bestFit="1" customWidth="1"/>
    <col min="2567" max="2567" width="16.5703125" style="6" customWidth="1"/>
    <col min="2568" max="2568" width="17.85546875" style="6" customWidth="1"/>
    <col min="2569" max="2569" width="25.140625" style="6" customWidth="1"/>
    <col min="2570" max="2570" width="18.140625" style="6" customWidth="1"/>
    <col min="2571" max="2571" width="14" style="6" customWidth="1"/>
    <col min="2572" max="2572" width="12.85546875" style="6" customWidth="1"/>
    <col min="2573" max="2573" width="11.85546875" style="6" customWidth="1"/>
    <col min="2574" max="2816" width="9.140625" style="6"/>
    <col min="2817" max="2817" width="4.7109375" style="6" customWidth="1"/>
    <col min="2818" max="2818" width="70.5703125" style="6" customWidth="1"/>
    <col min="2819" max="2819" width="13.140625" style="6" customWidth="1"/>
    <col min="2820" max="2820" width="5.85546875" style="6" bestFit="1" customWidth="1"/>
    <col min="2821" max="2821" width="10.140625" style="6" customWidth="1"/>
    <col min="2822" max="2822" width="5" style="6" bestFit="1" customWidth="1"/>
    <col min="2823" max="2823" width="16.5703125" style="6" customWidth="1"/>
    <col min="2824" max="2824" width="17.85546875" style="6" customWidth="1"/>
    <col min="2825" max="2825" width="25.140625" style="6" customWidth="1"/>
    <col min="2826" max="2826" width="18.140625" style="6" customWidth="1"/>
    <col min="2827" max="2827" width="14" style="6" customWidth="1"/>
    <col min="2828" max="2828" width="12.85546875" style="6" customWidth="1"/>
    <col min="2829" max="2829" width="11.85546875" style="6" customWidth="1"/>
    <col min="2830" max="3072" width="9.140625" style="6"/>
    <col min="3073" max="3073" width="4.7109375" style="6" customWidth="1"/>
    <col min="3074" max="3074" width="70.5703125" style="6" customWidth="1"/>
    <col min="3075" max="3075" width="13.140625" style="6" customWidth="1"/>
    <col min="3076" max="3076" width="5.85546875" style="6" bestFit="1" customWidth="1"/>
    <col min="3077" max="3077" width="10.140625" style="6" customWidth="1"/>
    <col min="3078" max="3078" width="5" style="6" bestFit="1" customWidth="1"/>
    <col min="3079" max="3079" width="16.5703125" style="6" customWidth="1"/>
    <col min="3080" max="3080" width="17.85546875" style="6" customWidth="1"/>
    <col min="3081" max="3081" width="25.140625" style="6" customWidth="1"/>
    <col min="3082" max="3082" width="18.140625" style="6" customWidth="1"/>
    <col min="3083" max="3083" width="14" style="6" customWidth="1"/>
    <col min="3084" max="3084" width="12.85546875" style="6" customWidth="1"/>
    <col min="3085" max="3085" width="11.85546875" style="6" customWidth="1"/>
    <col min="3086" max="3328" width="9.140625" style="6"/>
    <col min="3329" max="3329" width="4.7109375" style="6" customWidth="1"/>
    <col min="3330" max="3330" width="70.5703125" style="6" customWidth="1"/>
    <col min="3331" max="3331" width="13.140625" style="6" customWidth="1"/>
    <col min="3332" max="3332" width="5.85546875" style="6" bestFit="1" customWidth="1"/>
    <col min="3333" max="3333" width="10.140625" style="6" customWidth="1"/>
    <col min="3334" max="3334" width="5" style="6" bestFit="1" customWidth="1"/>
    <col min="3335" max="3335" width="16.5703125" style="6" customWidth="1"/>
    <col min="3336" max="3336" width="17.85546875" style="6" customWidth="1"/>
    <col min="3337" max="3337" width="25.140625" style="6" customWidth="1"/>
    <col min="3338" max="3338" width="18.140625" style="6" customWidth="1"/>
    <col min="3339" max="3339" width="14" style="6" customWidth="1"/>
    <col min="3340" max="3340" width="12.85546875" style="6" customWidth="1"/>
    <col min="3341" max="3341" width="11.85546875" style="6" customWidth="1"/>
    <col min="3342" max="3584" width="9.140625" style="6"/>
    <col min="3585" max="3585" width="4.7109375" style="6" customWidth="1"/>
    <col min="3586" max="3586" width="70.5703125" style="6" customWidth="1"/>
    <col min="3587" max="3587" width="13.140625" style="6" customWidth="1"/>
    <col min="3588" max="3588" width="5.85546875" style="6" bestFit="1" customWidth="1"/>
    <col min="3589" max="3589" width="10.140625" style="6" customWidth="1"/>
    <col min="3590" max="3590" width="5" style="6" bestFit="1" customWidth="1"/>
    <col min="3591" max="3591" width="16.5703125" style="6" customWidth="1"/>
    <col min="3592" max="3592" width="17.85546875" style="6" customWidth="1"/>
    <col min="3593" max="3593" width="25.140625" style="6" customWidth="1"/>
    <col min="3594" max="3594" width="18.140625" style="6" customWidth="1"/>
    <col min="3595" max="3595" width="14" style="6" customWidth="1"/>
    <col min="3596" max="3596" width="12.85546875" style="6" customWidth="1"/>
    <col min="3597" max="3597" width="11.85546875" style="6" customWidth="1"/>
    <col min="3598" max="3840" width="9.140625" style="6"/>
    <col min="3841" max="3841" width="4.7109375" style="6" customWidth="1"/>
    <col min="3842" max="3842" width="70.5703125" style="6" customWidth="1"/>
    <col min="3843" max="3843" width="13.140625" style="6" customWidth="1"/>
    <col min="3844" max="3844" width="5.85546875" style="6" bestFit="1" customWidth="1"/>
    <col min="3845" max="3845" width="10.140625" style="6" customWidth="1"/>
    <col min="3846" max="3846" width="5" style="6" bestFit="1" customWidth="1"/>
    <col min="3847" max="3847" width="16.5703125" style="6" customWidth="1"/>
    <col min="3848" max="3848" width="17.85546875" style="6" customWidth="1"/>
    <col min="3849" max="3849" width="25.140625" style="6" customWidth="1"/>
    <col min="3850" max="3850" width="18.140625" style="6" customWidth="1"/>
    <col min="3851" max="3851" width="14" style="6" customWidth="1"/>
    <col min="3852" max="3852" width="12.85546875" style="6" customWidth="1"/>
    <col min="3853" max="3853" width="11.85546875" style="6" customWidth="1"/>
    <col min="3854" max="4096" width="9.140625" style="6"/>
    <col min="4097" max="4097" width="4.7109375" style="6" customWidth="1"/>
    <col min="4098" max="4098" width="70.5703125" style="6" customWidth="1"/>
    <col min="4099" max="4099" width="13.140625" style="6" customWidth="1"/>
    <col min="4100" max="4100" width="5.85546875" style="6" bestFit="1" customWidth="1"/>
    <col min="4101" max="4101" width="10.140625" style="6" customWidth="1"/>
    <col min="4102" max="4102" width="5" style="6" bestFit="1" customWidth="1"/>
    <col min="4103" max="4103" width="16.5703125" style="6" customWidth="1"/>
    <col min="4104" max="4104" width="17.85546875" style="6" customWidth="1"/>
    <col min="4105" max="4105" width="25.140625" style="6" customWidth="1"/>
    <col min="4106" max="4106" width="18.140625" style="6" customWidth="1"/>
    <col min="4107" max="4107" width="14" style="6" customWidth="1"/>
    <col min="4108" max="4108" width="12.85546875" style="6" customWidth="1"/>
    <col min="4109" max="4109" width="11.85546875" style="6" customWidth="1"/>
    <col min="4110" max="4352" width="9.140625" style="6"/>
    <col min="4353" max="4353" width="4.7109375" style="6" customWidth="1"/>
    <col min="4354" max="4354" width="70.5703125" style="6" customWidth="1"/>
    <col min="4355" max="4355" width="13.140625" style="6" customWidth="1"/>
    <col min="4356" max="4356" width="5.85546875" style="6" bestFit="1" customWidth="1"/>
    <col min="4357" max="4357" width="10.140625" style="6" customWidth="1"/>
    <col min="4358" max="4358" width="5" style="6" bestFit="1" customWidth="1"/>
    <col min="4359" max="4359" width="16.5703125" style="6" customWidth="1"/>
    <col min="4360" max="4360" width="17.85546875" style="6" customWidth="1"/>
    <col min="4361" max="4361" width="25.140625" style="6" customWidth="1"/>
    <col min="4362" max="4362" width="18.140625" style="6" customWidth="1"/>
    <col min="4363" max="4363" width="14" style="6" customWidth="1"/>
    <col min="4364" max="4364" width="12.85546875" style="6" customWidth="1"/>
    <col min="4365" max="4365" width="11.85546875" style="6" customWidth="1"/>
    <col min="4366" max="4608" width="9.140625" style="6"/>
    <col min="4609" max="4609" width="4.7109375" style="6" customWidth="1"/>
    <col min="4610" max="4610" width="70.5703125" style="6" customWidth="1"/>
    <col min="4611" max="4611" width="13.140625" style="6" customWidth="1"/>
    <col min="4612" max="4612" width="5.85546875" style="6" bestFit="1" customWidth="1"/>
    <col min="4613" max="4613" width="10.140625" style="6" customWidth="1"/>
    <col min="4614" max="4614" width="5" style="6" bestFit="1" customWidth="1"/>
    <col min="4615" max="4615" width="16.5703125" style="6" customWidth="1"/>
    <col min="4616" max="4616" width="17.85546875" style="6" customWidth="1"/>
    <col min="4617" max="4617" width="25.140625" style="6" customWidth="1"/>
    <col min="4618" max="4618" width="18.140625" style="6" customWidth="1"/>
    <col min="4619" max="4619" width="14" style="6" customWidth="1"/>
    <col min="4620" max="4620" width="12.85546875" style="6" customWidth="1"/>
    <col min="4621" max="4621" width="11.85546875" style="6" customWidth="1"/>
    <col min="4622" max="4864" width="9.140625" style="6"/>
    <col min="4865" max="4865" width="4.7109375" style="6" customWidth="1"/>
    <col min="4866" max="4866" width="70.5703125" style="6" customWidth="1"/>
    <col min="4867" max="4867" width="13.140625" style="6" customWidth="1"/>
    <col min="4868" max="4868" width="5.85546875" style="6" bestFit="1" customWidth="1"/>
    <col min="4869" max="4869" width="10.140625" style="6" customWidth="1"/>
    <col min="4870" max="4870" width="5" style="6" bestFit="1" customWidth="1"/>
    <col min="4871" max="4871" width="16.5703125" style="6" customWidth="1"/>
    <col min="4872" max="4872" width="17.85546875" style="6" customWidth="1"/>
    <col min="4873" max="4873" width="25.140625" style="6" customWidth="1"/>
    <col min="4874" max="4874" width="18.140625" style="6" customWidth="1"/>
    <col min="4875" max="4875" width="14" style="6" customWidth="1"/>
    <col min="4876" max="4876" width="12.85546875" style="6" customWidth="1"/>
    <col min="4877" max="4877" width="11.85546875" style="6" customWidth="1"/>
    <col min="4878" max="5120" width="9.140625" style="6"/>
    <col min="5121" max="5121" width="4.7109375" style="6" customWidth="1"/>
    <col min="5122" max="5122" width="70.5703125" style="6" customWidth="1"/>
    <col min="5123" max="5123" width="13.140625" style="6" customWidth="1"/>
    <col min="5124" max="5124" width="5.85546875" style="6" bestFit="1" customWidth="1"/>
    <col min="5125" max="5125" width="10.140625" style="6" customWidth="1"/>
    <col min="5126" max="5126" width="5" style="6" bestFit="1" customWidth="1"/>
    <col min="5127" max="5127" width="16.5703125" style="6" customWidth="1"/>
    <col min="5128" max="5128" width="17.85546875" style="6" customWidth="1"/>
    <col min="5129" max="5129" width="25.140625" style="6" customWidth="1"/>
    <col min="5130" max="5130" width="18.140625" style="6" customWidth="1"/>
    <col min="5131" max="5131" width="14" style="6" customWidth="1"/>
    <col min="5132" max="5132" width="12.85546875" style="6" customWidth="1"/>
    <col min="5133" max="5133" width="11.85546875" style="6" customWidth="1"/>
    <col min="5134" max="5376" width="9.140625" style="6"/>
    <col min="5377" max="5377" width="4.7109375" style="6" customWidth="1"/>
    <col min="5378" max="5378" width="70.5703125" style="6" customWidth="1"/>
    <col min="5379" max="5379" width="13.140625" style="6" customWidth="1"/>
    <col min="5380" max="5380" width="5.85546875" style="6" bestFit="1" customWidth="1"/>
    <col min="5381" max="5381" width="10.140625" style="6" customWidth="1"/>
    <col min="5382" max="5382" width="5" style="6" bestFit="1" customWidth="1"/>
    <col min="5383" max="5383" width="16.5703125" style="6" customWidth="1"/>
    <col min="5384" max="5384" width="17.85546875" style="6" customWidth="1"/>
    <col min="5385" max="5385" width="25.140625" style="6" customWidth="1"/>
    <col min="5386" max="5386" width="18.140625" style="6" customWidth="1"/>
    <col min="5387" max="5387" width="14" style="6" customWidth="1"/>
    <col min="5388" max="5388" width="12.85546875" style="6" customWidth="1"/>
    <col min="5389" max="5389" width="11.85546875" style="6" customWidth="1"/>
    <col min="5390" max="5632" width="9.140625" style="6"/>
    <col min="5633" max="5633" width="4.7109375" style="6" customWidth="1"/>
    <col min="5634" max="5634" width="70.5703125" style="6" customWidth="1"/>
    <col min="5635" max="5635" width="13.140625" style="6" customWidth="1"/>
    <col min="5636" max="5636" width="5.85546875" style="6" bestFit="1" customWidth="1"/>
    <col min="5637" max="5637" width="10.140625" style="6" customWidth="1"/>
    <col min="5638" max="5638" width="5" style="6" bestFit="1" customWidth="1"/>
    <col min="5639" max="5639" width="16.5703125" style="6" customWidth="1"/>
    <col min="5640" max="5640" width="17.85546875" style="6" customWidth="1"/>
    <col min="5641" max="5641" width="25.140625" style="6" customWidth="1"/>
    <col min="5642" max="5642" width="18.140625" style="6" customWidth="1"/>
    <col min="5643" max="5643" width="14" style="6" customWidth="1"/>
    <col min="5644" max="5644" width="12.85546875" style="6" customWidth="1"/>
    <col min="5645" max="5645" width="11.85546875" style="6" customWidth="1"/>
    <col min="5646" max="5888" width="9.140625" style="6"/>
    <col min="5889" max="5889" width="4.7109375" style="6" customWidth="1"/>
    <col min="5890" max="5890" width="70.5703125" style="6" customWidth="1"/>
    <col min="5891" max="5891" width="13.140625" style="6" customWidth="1"/>
    <col min="5892" max="5892" width="5.85546875" style="6" bestFit="1" customWidth="1"/>
    <col min="5893" max="5893" width="10.140625" style="6" customWidth="1"/>
    <col min="5894" max="5894" width="5" style="6" bestFit="1" customWidth="1"/>
    <col min="5895" max="5895" width="16.5703125" style="6" customWidth="1"/>
    <col min="5896" max="5896" width="17.85546875" style="6" customWidth="1"/>
    <col min="5897" max="5897" width="25.140625" style="6" customWidth="1"/>
    <col min="5898" max="5898" width="18.140625" style="6" customWidth="1"/>
    <col min="5899" max="5899" width="14" style="6" customWidth="1"/>
    <col min="5900" max="5900" width="12.85546875" style="6" customWidth="1"/>
    <col min="5901" max="5901" width="11.85546875" style="6" customWidth="1"/>
    <col min="5902" max="6144" width="9.140625" style="6"/>
    <col min="6145" max="6145" width="4.7109375" style="6" customWidth="1"/>
    <col min="6146" max="6146" width="70.5703125" style="6" customWidth="1"/>
    <col min="6147" max="6147" width="13.140625" style="6" customWidth="1"/>
    <col min="6148" max="6148" width="5.85546875" style="6" bestFit="1" customWidth="1"/>
    <col min="6149" max="6149" width="10.140625" style="6" customWidth="1"/>
    <col min="6150" max="6150" width="5" style="6" bestFit="1" customWidth="1"/>
    <col min="6151" max="6151" width="16.5703125" style="6" customWidth="1"/>
    <col min="6152" max="6152" width="17.85546875" style="6" customWidth="1"/>
    <col min="6153" max="6153" width="25.140625" style="6" customWidth="1"/>
    <col min="6154" max="6154" width="18.140625" style="6" customWidth="1"/>
    <col min="6155" max="6155" width="14" style="6" customWidth="1"/>
    <col min="6156" max="6156" width="12.85546875" style="6" customWidth="1"/>
    <col min="6157" max="6157" width="11.85546875" style="6" customWidth="1"/>
    <col min="6158" max="6400" width="9.140625" style="6"/>
    <col min="6401" max="6401" width="4.7109375" style="6" customWidth="1"/>
    <col min="6402" max="6402" width="70.5703125" style="6" customWidth="1"/>
    <col min="6403" max="6403" width="13.140625" style="6" customWidth="1"/>
    <col min="6404" max="6404" width="5.85546875" style="6" bestFit="1" customWidth="1"/>
    <col min="6405" max="6405" width="10.140625" style="6" customWidth="1"/>
    <col min="6406" max="6406" width="5" style="6" bestFit="1" customWidth="1"/>
    <col min="6407" max="6407" width="16.5703125" style="6" customWidth="1"/>
    <col min="6408" max="6408" width="17.85546875" style="6" customWidth="1"/>
    <col min="6409" max="6409" width="25.140625" style="6" customWidth="1"/>
    <col min="6410" max="6410" width="18.140625" style="6" customWidth="1"/>
    <col min="6411" max="6411" width="14" style="6" customWidth="1"/>
    <col min="6412" max="6412" width="12.85546875" style="6" customWidth="1"/>
    <col min="6413" max="6413" width="11.85546875" style="6" customWidth="1"/>
    <col min="6414" max="6656" width="9.140625" style="6"/>
    <col min="6657" max="6657" width="4.7109375" style="6" customWidth="1"/>
    <col min="6658" max="6658" width="70.5703125" style="6" customWidth="1"/>
    <col min="6659" max="6659" width="13.140625" style="6" customWidth="1"/>
    <col min="6660" max="6660" width="5.85546875" style="6" bestFit="1" customWidth="1"/>
    <col min="6661" max="6661" width="10.140625" style="6" customWidth="1"/>
    <col min="6662" max="6662" width="5" style="6" bestFit="1" customWidth="1"/>
    <col min="6663" max="6663" width="16.5703125" style="6" customWidth="1"/>
    <col min="6664" max="6664" width="17.85546875" style="6" customWidth="1"/>
    <col min="6665" max="6665" width="25.140625" style="6" customWidth="1"/>
    <col min="6666" max="6666" width="18.140625" style="6" customWidth="1"/>
    <col min="6667" max="6667" width="14" style="6" customWidth="1"/>
    <col min="6668" max="6668" width="12.85546875" style="6" customWidth="1"/>
    <col min="6669" max="6669" width="11.85546875" style="6" customWidth="1"/>
    <col min="6670" max="6912" width="9.140625" style="6"/>
    <col min="6913" max="6913" width="4.7109375" style="6" customWidth="1"/>
    <col min="6914" max="6914" width="70.5703125" style="6" customWidth="1"/>
    <col min="6915" max="6915" width="13.140625" style="6" customWidth="1"/>
    <col min="6916" max="6916" width="5.85546875" style="6" bestFit="1" customWidth="1"/>
    <col min="6917" max="6917" width="10.140625" style="6" customWidth="1"/>
    <col min="6918" max="6918" width="5" style="6" bestFit="1" customWidth="1"/>
    <col min="6919" max="6919" width="16.5703125" style="6" customWidth="1"/>
    <col min="6920" max="6920" width="17.85546875" style="6" customWidth="1"/>
    <col min="6921" max="6921" width="25.140625" style="6" customWidth="1"/>
    <col min="6922" max="6922" width="18.140625" style="6" customWidth="1"/>
    <col min="6923" max="6923" width="14" style="6" customWidth="1"/>
    <col min="6924" max="6924" width="12.85546875" style="6" customWidth="1"/>
    <col min="6925" max="6925" width="11.85546875" style="6" customWidth="1"/>
    <col min="6926" max="7168" width="9.140625" style="6"/>
    <col min="7169" max="7169" width="4.7109375" style="6" customWidth="1"/>
    <col min="7170" max="7170" width="70.5703125" style="6" customWidth="1"/>
    <col min="7171" max="7171" width="13.140625" style="6" customWidth="1"/>
    <col min="7172" max="7172" width="5.85546875" style="6" bestFit="1" customWidth="1"/>
    <col min="7173" max="7173" width="10.140625" style="6" customWidth="1"/>
    <col min="7174" max="7174" width="5" style="6" bestFit="1" customWidth="1"/>
    <col min="7175" max="7175" width="16.5703125" style="6" customWidth="1"/>
    <col min="7176" max="7176" width="17.85546875" style="6" customWidth="1"/>
    <col min="7177" max="7177" width="25.140625" style="6" customWidth="1"/>
    <col min="7178" max="7178" width="18.140625" style="6" customWidth="1"/>
    <col min="7179" max="7179" width="14" style="6" customWidth="1"/>
    <col min="7180" max="7180" width="12.85546875" style="6" customWidth="1"/>
    <col min="7181" max="7181" width="11.85546875" style="6" customWidth="1"/>
    <col min="7182" max="7424" width="9.140625" style="6"/>
    <col min="7425" max="7425" width="4.7109375" style="6" customWidth="1"/>
    <col min="7426" max="7426" width="70.5703125" style="6" customWidth="1"/>
    <col min="7427" max="7427" width="13.140625" style="6" customWidth="1"/>
    <col min="7428" max="7428" width="5.85546875" style="6" bestFit="1" customWidth="1"/>
    <col min="7429" max="7429" width="10.140625" style="6" customWidth="1"/>
    <col min="7430" max="7430" width="5" style="6" bestFit="1" customWidth="1"/>
    <col min="7431" max="7431" width="16.5703125" style="6" customWidth="1"/>
    <col min="7432" max="7432" width="17.85546875" style="6" customWidth="1"/>
    <col min="7433" max="7433" width="25.140625" style="6" customWidth="1"/>
    <col min="7434" max="7434" width="18.140625" style="6" customWidth="1"/>
    <col min="7435" max="7435" width="14" style="6" customWidth="1"/>
    <col min="7436" max="7436" width="12.85546875" style="6" customWidth="1"/>
    <col min="7437" max="7437" width="11.85546875" style="6" customWidth="1"/>
    <col min="7438" max="7680" width="9.140625" style="6"/>
    <col min="7681" max="7681" width="4.7109375" style="6" customWidth="1"/>
    <col min="7682" max="7682" width="70.5703125" style="6" customWidth="1"/>
    <col min="7683" max="7683" width="13.140625" style="6" customWidth="1"/>
    <col min="7684" max="7684" width="5.85546875" style="6" bestFit="1" customWidth="1"/>
    <col min="7685" max="7685" width="10.140625" style="6" customWidth="1"/>
    <col min="7686" max="7686" width="5" style="6" bestFit="1" customWidth="1"/>
    <col min="7687" max="7687" width="16.5703125" style="6" customWidth="1"/>
    <col min="7688" max="7688" width="17.85546875" style="6" customWidth="1"/>
    <col min="7689" max="7689" width="25.140625" style="6" customWidth="1"/>
    <col min="7690" max="7690" width="18.140625" style="6" customWidth="1"/>
    <col min="7691" max="7691" width="14" style="6" customWidth="1"/>
    <col min="7692" max="7692" width="12.85546875" style="6" customWidth="1"/>
    <col min="7693" max="7693" width="11.85546875" style="6" customWidth="1"/>
    <col min="7694" max="7936" width="9.140625" style="6"/>
    <col min="7937" max="7937" width="4.7109375" style="6" customWidth="1"/>
    <col min="7938" max="7938" width="70.5703125" style="6" customWidth="1"/>
    <col min="7939" max="7939" width="13.140625" style="6" customWidth="1"/>
    <col min="7940" max="7940" width="5.85546875" style="6" bestFit="1" customWidth="1"/>
    <col min="7941" max="7941" width="10.140625" style="6" customWidth="1"/>
    <col min="7942" max="7942" width="5" style="6" bestFit="1" customWidth="1"/>
    <col min="7943" max="7943" width="16.5703125" style="6" customWidth="1"/>
    <col min="7944" max="7944" width="17.85546875" style="6" customWidth="1"/>
    <col min="7945" max="7945" width="25.140625" style="6" customWidth="1"/>
    <col min="7946" max="7946" width="18.140625" style="6" customWidth="1"/>
    <col min="7947" max="7947" width="14" style="6" customWidth="1"/>
    <col min="7948" max="7948" width="12.85546875" style="6" customWidth="1"/>
    <col min="7949" max="7949" width="11.85546875" style="6" customWidth="1"/>
    <col min="7950" max="8192" width="9.140625" style="6"/>
    <col min="8193" max="8193" width="4.7109375" style="6" customWidth="1"/>
    <col min="8194" max="8194" width="70.5703125" style="6" customWidth="1"/>
    <col min="8195" max="8195" width="13.140625" style="6" customWidth="1"/>
    <col min="8196" max="8196" width="5.85546875" style="6" bestFit="1" customWidth="1"/>
    <col min="8197" max="8197" width="10.140625" style="6" customWidth="1"/>
    <col min="8198" max="8198" width="5" style="6" bestFit="1" customWidth="1"/>
    <col min="8199" max="8199" width="16.5703125" style="6" customWidth="1"/>
    <col min="8200" max="8200" width="17.85546875" style="6" customWidth="1"/>
    <col min="8201" max="8201" width="25.140625" style="6" customWidth="1"/>
    <col min="8202" max="8202" width="18.140625" style="6" customWidth="1"/>
    <col min="8203" max="8203" width="14" style="6" customWidth="1"/>
    <col min="8204" max="8204" width="12.85546875" style="6" customWidth="1"/>
    <col min="8205" max="8205" width="11.85546875" style="6" customWidth="1"/>
    <col min="8206" max="8448" width="9.140625" style="6"/>
    <col min="8449" max="8449" width="4.7109375" style="6" customWidth="1"/>
    <col min="8450" max="8450" width="70.5703125" style="6" customWidth="1"/>
    <col min="8451" max="8451" width="13.140625" style="6" customWidth="1"/>
    <col min="8452" max="8452" width="5.85546875" style="6" bestFit="1" customWidth="1"/>
    <col min="8453" max="8453" width="10.140625" style="6" customWidth="1"/>
    <col min="8454" max="8454" width="5" style="6" bestFit="1" customWidth="1"/>
    <col min="8455" max="8455" width="16.5703125" style="6" customWidth="1"/>
    <col min="8456" max="8456" width="17.85546875" style="6" customWidth="1"/>
    <col min="8457" max="8457" width="25.140625" style="6" customWidth="1"/>
    <col min="8458" max="8458" width="18.140625" style="6" customWidth="1"/>
    <col min="8459" max="8459" width="14" style="6" customWidth="1"/>
    <col min="8460" max="8460" width="12.85546875" style="6" customWidth="1"/>
    <col min="8461" max="8461" width="11.85546875" style="6" customWidth="1"/>
    <col min="8462" max="8704" width="9.140625" style="6"/>
    <col min="8705" max="8705" width="4.7109375" style="6" customWidth="1"/>
    <col min="8706" max="8706" width="70.5703125" style="6" customWidth="1"/>
    <col min="8707" max="8707" width="13.140625" style="6" customWidth="1"/>
    <col min="8708" max="8708" width="5.85546875" style="6" bestFit="1" customWidth="1"/>
    <col min="8709" max="8709" width="10.140625" style="6" customWidth="1"/>
    <col min="8710" max="8710" width="5" style="6" bestFit="1" customWidth="1"/>
    <col min="8711" max="8711" width="16.5703125" style="6" customWidth="1"/>
    <col min="8712" max="8712" width="17.85546875" style="6" customWidth="1"/>
    <col min="8713" max="8713" width="25.140625" style="6" customWidth="1"/>
    <col min="8714" max="8714" width="18.140625" style="6" customWidth="1"/>
    <col min="8715" max="8715" width="14" style="6" customWidth="1"/>
    <col min="8716" max="8716" width="12.85546875" style="6" customWidth="1"/>
    <col min="8717" max="8717" width="11.85546875" style="6" customWidth="1"/>
    <col min="8718" max="8960" width="9.140625" style="6"/>
    <col min="8961" max="8961" width="4.7109375" style="6" customWidth="1"/>
    <col min="8962" max="8962" width="70.5703125" style="6" customWidth="1"/>
    <col min="8963" max="8963" width="13.140625" style="6" customWidth="1"/>
    <col min="8964" max="8964" width="5.85546875" style="6" bestFit="1" customWidth="1"/>
    <col min="8965" max="8965" width="10.140625" style="6" customWidth="1"/>
    <col min="8966" max="8966" width="5" style="6" bestFit="1" customWidth="1"/>
    <col min="8967" max="8967" width="16.5703125" style="6" customWidth="1"/>
    <col min="8968" max="8968" width="17.85546875" style="6" customWidth="1"/>
    <col min="8969" max="8969" width="25.140625" style="6" customWidth="1"/>
    <col min="8970" max="8970" width="18.140625" style="6" customWidth="1"/>
    <col min="8971" max="8971" width="14" style="6" customWidth="1"/>
    <col min="8972" max="8972" width="12.85546875" style="6" customWidth="1"/>
    <col min="8973" max="8973" width="11.85546875" style="6" customWidth="1"/>
    <col min="8974" max="9216" width="9.140625" style="6"/>
    <col min="9217" max="9217" width="4.7109375" style="6" customWidth="1"/>
    <col min="9218" max="9218" width="70.5703125" style="6" customWidth="1"/>
    <col min="9219" max="9219" width="13.140625" style="6" customWidth="1"/>
    <col min="9220" max="9220" width="5.85546875" style="6" bestFit="1" customWidth="1"/>
    <col min="9221" max="9221" width="10.140625" style="6" customWidth="1"/>
    <col min="9222" max="9222" width="5" style="6" bestFit="1" customWidth="1"/>
    <col min="9223" max="9223" width="16.5703125" style="6" customWidth="1"/>
    <col min="9224" max="9224" width="17.85546875" style="6" customWidth="1"/>
    <col min="9225" max="9225" width="25.140625" style="6" customWidth="1"/>
    <col min="9226" max="9226" width="18.140625" style="6" customWidth="1"/>
    <col min="9227" max="9227" width="14" style="6" customWidth="1"/>
    <col min="9228" max="9228" width="12.85546875" style="6" customWidth="1"/>
    <col min="9229" max="9229" width="11.85546875" style="6" customWidth="1"/>
    <col min="9230" max="9472" width="9.140625" style="6"/>
    <col min="9473" max="9473" width="4.7109375" style="6" customWidth="1"/>
    <col min="9474" max="9474" width="70.5703125" style="6" customWidth="1"/>
    <col min="9475" max="9475" width="13.140625" style="6" customWidth="1"/>
    <col min="9476" max="9476" width="5.85546875" style="6" bestFit="1" customWidth="1"/>
    <col min="9477" max="9477" width="10.140625" style="6" customWidth="1"/>
    <col min="9478" max="9478" width="5" style="6" bestFit="1" customWidth="1"/>
    <col min="9479" max="9479" width="16.5703125" style="6" customWidth="1"/>
    <col min="9480" max="9480" width="17.85546875" style="6" customWidth="1"/>
    <col min="9481" max="9481" width="25.140625" style="6" customWidth="1"/>
    <col min="9482" max="9482" width="18.140625" style="6" customWidth="1"/>
    <col min="9483" max="9483" width="14" style="6" customWidth="1"/>
    <col min="9484" max="9484" width="12.85546875" style="6" customWidth="1"/>
    <col min="9485" max="9485" width="11.85546875" style="6" customWidth="1"/>
    <col min="9486" max="9728" width="9.140625" style="6"/>
    <col min="9729" max="9729" width="4.7109375" style="6" customWidth="1"/>
    <col min="9730" max="9730" width="70.5703125" style="6" customWidth="1"/>
    <col min="9731" max="9731" width="13.140625" style="6" customWidth="1"/>
    <col min="9732" max="9732" width="5.85546875" style="6" bestFit="1" customWidth="1"/>
    <col min="9733" max="9733" width="10.140625" style="6" customWidth="1"/>
    <col min="9734" max="9734" width="5" style="6" bestFit="1" customWidth="1"/>
    <col min="9735" max="9735" width="16.5703125" style="6" customWidth="1"/>
    <col min="9736" max="9736" width="17.85546875" style="6" customWidth="1"/>
    <col min="9737" max="9737" width="25.140625" style="6" customWidth="1"/>
    <col min="9738" max="9738" width="18.140625" style="6" customWidth="1"/>
    <col min="9739" max="9739" width="14" style="6" customWidth="1"/>
    <col min="9740" max="9740" width="12.85546875" style="6" customWidth="1"/>
    <col min="9741" max="9741" width="11.85546875" style="6" customWidth="1"/>
    <col min="9742" max="9984" width="9.140625" style="6"/>
    <col min="9985" max="9985" width="4.7109375" style="6" customWidth="1"/>
    <col min="9986" max="9986" width="70.5703125" style="6" customWidth="1"/>
    <col min="9987" max="9987" width="13.140625" style="6" customWidth="1"/>
    <col min="9988" max="9988" width="5.85546875" style="6" bestFit="1" customWidth="1"/>
    <col min="9989" max="9989" width="10.140625" style="6" customWidth="1"/>
    <col min="9990" max="9990" width="5" style="6" bestFit="1" customWidth="1"/>
    <col min="9991" max="9991" width="16.5703125" style="6" customWidth="1"/>
    <col min="9992" max="9992" width="17.85546875" style="6" customWidth="1"/>
    <col min="9993" max="9993" width="25.140625" style="6" customWidth="1"/>
    <col min="9994" max="9994" width="18.140625" style="6" customWidth="1"/>
    <col min="9995" max="9995" width="14" style="6" customWidth="1"/>
    <col min="9996" max="9996" width="12.85546875" style="6" customWidth="1"/>
    <col min="9997" max="9997" width="11.85546875" style="6" customWidth="1"/>
    <col min="9998" max="10240" width="9.140625" style="6"/>
    <col min="10241" max="10241" width="4.7109375" style="6" customWidth="1"/>
    <col min="10242" max="10242" width="70.5703125" style="6" customWidth="1"/>
    <col min="10243" max="10243" width="13.140625" style="6" customWidth="1"/>
    <col min="10244" max="10244" width="5.85546875" style="6" bestFit="1" customWidth="1"/>
    <col min="10245" max="10245" width="10.140625" style="6" customWidth="1"/>
    <col min="10246" max="10246" width="5" style="6" bestFit="1" customWidth="1"/>
    <col min="10247" max="10247" width="16.5703125" style="6" customWidth="1"/>
    <col min="10248" max="10248" width="17.85546875" style="6" customWidth="1"/>
    <col min="10249" max="10249" width="25.140625" style="6" customWidth="1"/>
    <col min="10250" max="10250" width="18.140625" style="6" customWidth="1"/>
    <col min="10251" max="10251" width="14" style="6" customWidth="1"/>
    <col min="10252" max="10252" width="12.85546875" style="6" customWidth="1"/>
    <col min="10253" max="10253" width="11.85546875" style="6" customWidth="1"/>
    <col min="10254" max="10496" width="9.140625" style="6"/>
    <col min="10497" max="10497" width="4.7109375" style="6" customWidth="1"/>
    <col min="10498" max="10498" width="70.5703125" style="6" customWidth="1"/>
    <col min="10499" max="10499" width="13.140625" style="6" customWidth="1"/>
    <col min="10500" max="10500" width="5.85546875" style="6" bestFit="1" customWidth="1"/>
    <col min="10501" max="10501" width="10.140625" style="6" customWidth="1"/>
    <col min="10502" max="10502" width="5" style="6" bestFit="1" customWidth="1"/>
    <col min="10503" max="10503" width="16.5703125" style="6" customWidth="1"/>
    <col min="10504" max="10504" width="17.85546875" style="6" customWidth="1"/>
    <col min="10505" max="10505" width="25.140625" style="6" customWidth="1"/>
    <col min="10506" max="10506" width="18.140625" style="6" customWidth="1"/>
    <col min="10507" max="10507" width="14" style="6" customWidth="1"/>
    <col min="10508" max="10508" width="12.85546875" style="6" customWidth="1"/>
    <col min="10509" max="10509" width="11.85546875" style="6" customWidth="1"/>
    <col min="10510" max="10752" width="9.140625" style="6"/>
    <col min="10753" max="10753" width="4.7109375" style="6" customWidth="1"/>
    <col min="10754" max="10754" width="70.5703125" style="6" customWidth="1"/>
    <col min="10755" max="10755" width="13.140625" style="6" customWidth="1"/>
    <col min="10756" max="10756" width="5.85546875" style="6" bestFit="1" customWidth="1"/>
    <col min="10757" max="10757" width="10.140625" style="6" customWidth="1"/>
    <col min="10758" max="10758" width="5" style="6" bestFit="1" customWidth="1"/>
    <col min="10759" max="10759" width="16.5703125" style="6" customWidth="1"/>
    <col min="10760" max="10760" width="17.85546875" style="6" customWidth="1"/>
    <col min="10761" max="10761" width="25.140625" style="6" customWidth="1"/>
    <col min="10762" max="10762" width="18.140625" style="6" customWidth="1"/>
    <col min="10763" max="10763" width="14" style="6" customWidth="1"/>
    <col min="10764" max="10764" width="12.85546875" style="6" customWidth="1"/>
    <col min="10765" max="10765" width="11.85546875" style="6" customWidth="1"/>
    <col min="10766" max="11008" width="9.140625" style="6"/>
    <col min="11009" max="11009" width="4.7109375" style="6" customWidth="1"/>
    <col min="11010" max="11010" width="70.5703125" style="6" customWidth="1"/>
    <col min="11011" max="11011" width="13.140625" style="6" customWidth="1"/>
    <col min="11012" max="11012" width="5.85546875" style="6" bestFit="1" customWidth="1"/>
    <col min="11013" max="11013" width="10.140625" style="6" customWidth="1"/>
    <col min="11014" max="11014" width="5" style="6" bestFit="1" customWidth="1"/>
    <col min="11015" max="11015" width="16.5703125" style="6" customWidth="1"/>
    <col min="11016" max="11016" width="17.85546875" style="6" customWidth="1"/>
    <col min="11017" max="11017" width="25.140625" style="6" customWidth="1"/>
    <col min="11018" max="11018" width="18.140625" style="6" customWidth="1"/>
    <col min="11019" max="11019" width="14" style="6" customWidth="1"/>
    <col min="11020" max="11020" width="12.85546875" style="6" customWidth="1"/>
    <col min="11021" max="11021" width="11.85546875" style="6" customWidth="1"/>
    <col min="11022" max="11264" width="9.140625" style="6"/>
    <col min="11265" max="11265" width="4.7109375" style="6" customWidth="1"/>
    <col min="11266" max="11266" width="70.5703125" style="6" customWidth="1"/>
    <col min="11267" max="11267" width="13.140625" style="6" customWidth="1"/>
    <col min="11268" max="11268" width="5.85546875" style="6" bestFit="1" customWidth="1"/>
    <col min="11269" max="11269" width="10.140625" style="6" customWidth="1"/>
    <col min="11270" max="11270" width="5" style="6" bestFit="1" customWidth="1"/>
    <col min="11271" max="11271" width="16.5703125" style="6" customWidth="1"/>
    <col min="11272" max="11272" width="17.85546875" style="6" customWidth="1"/>
    <col min="11273" max="11273" width="25.140625" style="6" customWidth="1"/>
    <col min="11274" max="11274" width="18.140625" style="6" customWidth="1"/>
    <col min="11275" max="11275" width="14" style="6" customWidth="1"/>
    <col min="11276" max="11276" width="12.85546875" style="6" customWidth="1"/>
    <col min="11277" max="11277" width="11.85546875" style="6" customWidth="1"/>
    <col min="11278" max="11520" width="9.140625" style="6"/>
    <col min="11521" max="11521" width="4.7109375" style="6" customWidth="1"/>
    <col min="11522" max="11522" width="70.5703125" style="6" customWidth="1"/>
    <col min="11523" max="11523" width="13.140625" style="6" customWidth="1"/>
    <col min="11524" max="11524" width="5.85546875" style="6" bestFit="1" customWidth="1"/>
    <col min="11525" max="11525" width="10.140625" style="6" customWidth="1"/>
    <col min="11526" max="11526" width="5" style="6" bestFit="1" customWidth="1"/>
    <col min="11527" max="11527" width="16.5703125" style="6" customWidth="1"/>
    <col min="11528" max="11528" width="17.85546875" style="6" customWidth="1"/>
    <col min="11529" max="11529" width="25.140625" style="6" customWidth="1"/>
    <col min="11530" max="11530" width="18.140625" style="6" customWidth="1"/>
    <col min="11531" max="11531" width="14" style="6" customWidth="1"/>
    <col min="11532" max="11532" width="12.85546875" style="6" customWidth="1"/>
    <col min="11533" max="11533" width="11.85546875" style="6" customWidth="1"/>
    <col min="11534" max="11776" width="9.140625" style="6"/>
    <col min="11777" max="11777" width="4.7109375" style="6" customWidth="1"/>
    <col min="11778" max="11778" width="70.5703125" style="6" customWidth="1"/>
    <col min="11779" max="11779" width="13.140625" style="6" customWidth="1"/>
    <col min="11780" max="11780" width="5.85546875" style="6" bestFit="1" customWidth="1"/>
    <col min="11781" max="11781" width="10.140625" style="6" customWidth="1"/>
    <col min="11782" max="11782" width="5" style="6" bestFit="1" customWidth="1"/>
    <col min="11783" max="11783" width="16.5703125" style="6" customWidth="1"/>
    <col min="11784" max="11784" width="17.85546875" style="6" customWidth="1"/>
    <col min="11785" max="11785" width="25.140625" style="6" customWidth="1"/>
    <col min="11786" max="11786" width="18.140625" style="6" customWidth="1"/>
    <col min="11787" max="11787" width="14" style="6" customWidth="1"/>
    <col min="11788" max="11788" width="12.85546875" style="6" customWidth="1"/>
    <col min="11789" max="11789" width="11.85546875" style="6" customWidth="1"/>
    <col min="11790" max="12032" width="9.140625" style="6"/>
    <col min="12033" max="12033" width="4.7109375" style="6" customWidth="1"/>
    <col min="12034" max="12034" width="70.5703125" style="6" customWidth="1"/>
    <col min="12035" max="12035" width="13.140625" style="6" customWidth="1"/>
    <col min="12036" max="12036" width="5.85546875" style="6" bestFit="1" customWidth="1"/>
    <col min="12037" max="12037" width="10.140625" style="6" customWidth="1"/>
    <col min="12038" max="12038" width="5" style="6" bestFit="1" customWidth="1"/>
    <col min="12039" max="12039" width="16.5703125" style="6" customWidth="1"/>
    <col min="12040" max="12040" width="17.85546875" style="6" customWidth="1"/>
    <col min="12041" max="12041" width="25.140625" style="6" customWidth="1"/>
    <col min="12042" max="12042" width="18.140625" style="6" customWidth="1"/>
    <col min="12043" max="12043" width="14" style="6" customWidth="1"/>
    <col min="12044" max="12044" width="12.85546875" style="6" customWidth="1"/>
    <col min="12045" max="12045" width="11.85546875" style="6" customWidth="1"/>
    <col min="12046" max="12288" width="9.140625" style="6"/>
    <col min="12289" max="12289" width="4.7109375" style="6" customWidth="1"/>
    <col min="12290" max="12290" width="70.5703125" style="6" customWidth="1"/>
    <col min="12291" max="12291" width="13.140625" style="6" customWidth="1"/>
    <col min="12292" max="12292" width="5.85546875" style="6" bestFit="1" customWidth="1"/>
    <col min="12293" max="12293" width="10.140625" style="6" customWidth="1"/>
    <col min="12294" max="12294" width="5" style="6" bestFit="1" customWidth="1"/>
    <col min="12295" max="12295" width="16.5703125" style="6" customWidth="1"/>
    <col min="12296" max="12296" width="17.85546875" style="6" customWidth="1"/>
    <col min="12297" max="12297" width="25.140625" style="6" customWidth="1"/>
    <col min="12298" max="12298" width="18.140625" style="6" customWidth="1"/>
    <col min="12299" max="12299" width="14" style="6" customWidth="1"/>
    <col min="12300" max="12300" width="12.85546875" style="6" customWidth="1"/>
    <col min="12301" max="12301" width="11.85546875" style="6" customWidth="1"/>
    <col min="12302" max="12544" width="9.140625" style="6"/>
    <col min="12545" max="12545" width="4.7109375" style="6" customWidth="1"/>
    <col min="12546" max="12546" width="70.5703125" style="6" customWidth="1"/>
    <col min="12547" max="12547" width="13.140625" style="6" customWidth="1"/>
    <col min="12548" max="12548" width="5.85546875" style="6" bestFit="1" customWidth="1"/>
    <col min="12549" max="12549" width="10.140625" style="6" customWidth="1"/>
    <col min="12550" max="12550" width="5" style="6" bestFit="1" customWidth="1"/>
    <col min="12551" max="12551" width="16.5703125" style="6" customWidth="1"/>
    <col min="12552" max="12552" width="17.85546875" style="6" customWidth="1"/>
    <col min="12553" max="12553" width="25.140625" style="6" customWidth="1"/>
    <col min="12554" max="12554" width="18.140625" style="6" customWidth="1"/>
    <col min="12555" max="12555" width="14" style="6" customWidth="1"/>
    <col min="12556" max="12556" width="12.85546875" style="6" customWidth="1"/>
    <col min="12557" max="12557" width="11.85546875" style="6" customWidth="1"/>
    <col min="12558" max="12800" width="9.140625" style="6"/>
    <col min="12801" max="12801" width="4.7109375" style="6" customWidth="1"/>
    <col min="12802" max="12802" width="70.5703125" style="6" customWidth="1"/>
    <col min="12803" max="12803" width="13.140625" style="6" customWidth="1"/>
    <col min="12804" max="12804" width="5.85546875" style="6" bestFit="1" customWidth="1"/>
    <col min="12805" max="12805" width="10.140625" style="6" customWidth="1"/>
    <col min="12806" max="12806" width="5" style="6" bestFit="1" customWidth="1"/>
    <col min="12807" max="12807" width="16.5703125" style="6" customWidth="1"/>
    <col min="12808" max="12808" width="17.85546875" style="6" customWidth="1"/>
    <col min="12809" max="12809" width="25.140625" style="6" customWidth="1"/>
    <col min="12810" max="12810" width="18.140625" style="6" customWidth="1"/>
    <col min="12811" max="12811" width="14" style="6" customWidth="1"/>
    <col min="12812" max="12812" width="12.85546875" style="6" customWidth="1"/>
    <col min="12813" max="12813" width="11.85546875" style="6" customWidth="1"/>
    <col min="12814" max="13056" width="9.140625" style="6"/>
    <col min="13057" max="13057" width="4.7109375" style="6" customWidth="1"/>
    <col min="13058" max="13058" width="70.5703125" style="6" customWidth="1"/>
    <col min="13059" max="13059" width="13.140625" style="6" customWidth="1"/>
    <col min="13060" max="13060" width="5.85546875" style="6" bestFit="1" customWidth="1"/>
    <col min="13061" max="13061" width="10.140625" style="6" customWidth="1"/>
    <col min="13062" max="13062" width="5" style="6" bestFit="1" customWidth="1"/>
    <col min="13063" max="13063" width="16.5703125" style="6" customWidth="1"/>
    <col min="13064" max="13064" width="17.85546875" style="6" customWidth="1"/>
    <col min="13065" max="13065" width="25.140625" style="6" customWidth="1"/>
    <col min="13066" max="13066" width="18.140625" style="6" customWidth="1"/>
    <col min="13067" max="13067" width="14" style="6" customWidth="1"/>
    <col min="13068" max="13068" width="12.85546875" style="6" customWidth="1"/>
    <col min="13069" max="13069" width="11.85546875" style="6" customWidth="1"/>
    <col min="13070" max="13312" width="9.140625" style="6"/>
    <col min="13313" max="13313" width="4.7109375" style="6" customWidth="1"/>
    <col min="13314" max="13314" width="70.5703125" style="6" customWidth="1"/>
    <col min="13315" max="13315" width="13.140625" style="6" customWidth="1"/>
    <col min="13316" max="13316" width="5.85546875" style="6" bestFit="1" customWidth="1"/>
    <col min="13317" max="13317" width="10.140625" style="6" customWidth="1"/>
    <col min="13318" max="13318" width="5" style="6" bestFit="1" customWidth="1"/>
    <col min="13319" max="13319" width="16.5703125" style="6" customWidth="1"/>
    <col min="13320" max="13320" width="17.85546875" style="6" customWidth="1"/>
    <col min="13321" max="13321" width="25.140625" style="6" customWidth="1"/>
    <col min="13322" max="13322" width="18.140625" style="6" customWidth="1"/>
    <col min="13323" max="13323" width="14" style="6" customWidth="1"/>
    <col min="13324" max="13324" width="12.85546875" style="6" customWidth="1"/>
    <col min="13325" max="13325" width="11.85546875" style="6" customWidth="1"/>
    <col min="13326" max="13568" width="9.140625" style="6"/>
    <col min="13569" max="13569" width="4.7109375" style="6" customWidth="1"/>
    <col min="13570" max="13570" width="70.5703125" style="6" customWidth="1"/>
    <col min="13571" max="13571" width="13.140625" style="6" customWidth="1"/>
    <col min="13572" max="13572" width="5.85546875" style="6" bestFit="1" customWidth="1"/>
    <col min="13573" max="13573" width="10.140625" style="6" customWidth="1"/>
    <col min="13574" max="13574" width="5" style="6" bestFit="1" customWidth="1"/>
    <col min="13575" max="13575" width="16.5703125" style="6" customWidth="1"/>
    <col min="13576" max="13576" width="17.85546875" style="6" customWidth="1"/>
    <col min="13577" max="13577" width="25.140625" style="6" customWidth="1"/>
    <col min="13578" max="13578" width="18.140625" style="6" customWidth="1"/>
    <col min="13579" max="13579" width="14" style="6" customWidth="1"/>
    <col min="13580" max="13580" width="12.85546875" style="6" customWidth="1"/>
    <col min="13581" max="13581" width="11.85546875" style="6" customWidth="1"/>
    <col min="13582" max="13824" width="9.140625" style="6"/>
    <col min="13825" max="13825" width="4.7109375" style="6" customWidth="1"/>
    <col min="13826" max="13826" width="70.5703125" style="6" customWidth="1"/>
    <col min="13827" max="13827" width="13.140625" style="6" customWidth="1"/>
    <col min="13828" max="13828" width="5.85546875" style="6" bestFit="1" customWidth="1"/>
    <col min="13829" max="13829" width="10.140625" style="6" customWidth="1"/>
    <col min="13830" max="13830" width="5" style="6" bestFit="1" customWidth="1"/>
    <col min="13831" max="13831" width="16.5703125" style="6" customWidth="1"/>
    <col min="13832" max="13832" width="17.85546875" style="6" customWidth="1"/>
    <col min="13833" max="13833" width="25.140625" style="6" customWidth="1"/>
    <col min="13834" max="13834" width="18.140625" style="6" customWidth="1"/>
    <col min="13835" max="13835" width="14" style="6" customWidth="1"/>
    <col min="13836" max="13836" width="12.85546875" style="6" customWidth="1"/>
    <col min="13837" max="13837" width="11.85546875" style="6" customWidth="1"/>
    <col min="13838" max="14080" width="9.140625" style="6"/>
    <col min="14081" max="14081" width="4.7109375" style="6" customWidth="1"/>
    <col min="14082" max="14082" width="70.5703125" style="6" customWidth="1"/>
    <col min="14083" max="14083" width="13.140625" style="6" customWidth="1"/>
    <col min="14084" max="14084" width="5.85546875" style="6" bestFit="1" customWidth="1"/>
    <col min="14085" max="14085" width="10.140625" style="6" customWidth="1"/>
    <col min="14086" max="14086" width="5" style="6" bestFit="1" customWidth="1"/>
    <col min="14087" max="14087" width="16.5703125" style="6" customWidth="1"/>
    <col min="14088" max="14088" width="17.85546875" style="6" customWidth="1"/>
    <col min="14089" max="14089" width="25.140625" style="6" customWidth="1"/>
    <col min="14090" max="14090" width="18.140625" style="6" customWidth="1"/>
    <col min="14091" max="14091" width="14" style="6" customWidth="1"/>
    <col min="14092" max="14092" width="12.85546875" style="6" customWidth="1"/>
    <col min="14093" max="14093" width="11.85546875" style="6" customWidth="1"/>
    <col min="14094" max="14336" width="9.140625" style="6"/>
    <col min="14337" max="14337" width="4.7109375" style="6" customWidth="1"/>
    <col min="14338" max="14338" width="70.5703125" style="6" customWidth="1"/>
    <col min="14339" max="14339" width="13.140625" style="6" customWidth="1"/>
    <col min="14340" max="14340" width="5.85546875" style="6" bestFit="1" customWidth="1"/>
    <col min="14341" max="14341" width="10.140625" style="6" customWidth="1"/>
    <col min="14342" max="14342" width="5" style="6" bestFit="1" customWidth="1"/>
    <col min="14343" max="14343" width="16.5703125" style="6" customWidth="1"/>
    <col min="14344" max="14344" width="17.85546875" style="6" customWidth="1"/>
    <col min="14345" max="14345" width="25.140625" style="6" customWidth="1"/>
    <col min="14346" max="14346" width="18.140625" style="6" customWidth="1"/>
    <col min="14347" max="14347" width="14" style="6" customWidth="1"/>
    <col min="14348" max="14348" width="12.85546875" style="6" customWidth="1"/>
    <col min="14349" max="14349" width="11.85546875" style="6" customWidth="1"/>
    <col min="14350" max="14592" width="9.140625" style="6"/>
    <col min="14593" max="14593" width="4.7109375" style="6" customWidth="1"/>
    <col min="14594" max="14594" width="70.5703125" style="6" customWidth="1"/>
    <col min="14595" max="14595" width="13.140625" style="6" customWidth="1"/>
    <col min="14596" max="14596" width="5.85546875" style="6" bestFit="1" customWidth="1"/>
    <col min="14597" max="14597" width="10.140625" style="6" customWidth="1"/>
    <col min="14598" max="14598" width="5" style="6" bestFit="1" customWidth="1"/>
    <col min="14599" max="14599" width="16.5703125" style="6" customWidth="1"/>
    <col min="14600" max="14600" width="17.85546875" style="6" customWidth="1"/>
    <col min="14601" max="14601" width="25.140625" style="6" customWidth="1"/>
    <col min="14602" max="14602" width="18.140625" style="6" customWidth="1"/>
    <col min="14603" max="14603" width="14" style="6" customWidth="1"/>
    <col min="14604" max="14604" width="12.85546875" style="6" customWidth="1"/>
    <col min="14605" max="14605" width="11.85546875" style="6" customWidth="1"/>
    <col min="14606" max="14848" width="9.140625" style="6"/>
    <col min="14849" max="14849" width="4.7109375" style="6" customWidth="1"/>
    <col min="14850" max="14850" width="70.5703125" style="6" customWidth="1"/>
    <col min="14851" max="14851" width="13.140625" style="6" customWidth="1"/>
    <col min="14852" max="14852" width="5.85546875" style="6" bestFit="1" customWidth="1"/>
    <col min="14853" max="14853" width="10.140625" style="6" customWidth="1"/>
    <col min="14854" max="14854" width="5" style="6" bestFit="1" customWidth="1"/>
    <col min="14855" max="14855" width="16.5703125" style="6" customWidth="1"/>
    <col min="14856" max="14856" width="17.85546875" style="6" customWidth="1"/>
    <col min="14857" max="14857" width="25.140625" style="6" customWidth="1"/>
    <col min="14858" max="14858" width="18.140625" style="6" customWidth="1"/>
    <col min="14859" max="14859" width="14" style="6" customWidth="1"/>
    <col min="14860" max="14860" width="12.85546875" style="6" customWidth="1"/>
    <col min="14861" max="14861" width="11.85546875" style="6" customWidth="1"/>
    <col min="14862" max="15104" width="9.140625" style="6"/>
    <col min="15105" max="15105" width="4.7109375" style="6" customWidth="1"/>
    <col min="15106" max="15106" width="70.5703125" style="6" customWidth="1"/>
    <col min="15107" max="15107" width="13.140625" style="6" customWidth="1"/>
    <col min="15108" max="15108" width="5.85546875" style="6" bestFit="1" customWidth="1"/>
    <col min="15109" max="15109" width="10.140625" style="6" customWidth="1"/>
    <col min="15110" max="15110" width="5" style="6" bestFit="1" customWidth="1"/>
    <col min="15111" max="15111" width="16.5703125" style="6" customWidth="1"/>
    <col min="15112" max="15112" width="17.85546875" style="6" customWidth="1"/>
    <col min="15113" max="15113" width="25.140625" style="6" customWidth="1"/>
    <col min="15114" max="15114" width="18.140625" style="6" customWidth="1"/>
    <col min="15115" max="15115" width="14" style="6" customWidth="1"/>
    <col min="15116" max="15116" width="12.85546875" style="6" customWidth="1"/>
    <col min="15117" max="15117" width="11.85546875" style="6" customWidth="1"/>
    <col min="15118" max="15360" width="9.140625" style="6"/>
    <col min="15361" max="15361" width="4.7109375" style="6" customWidth="1"/>
    <col min="15362" max="15362" width="70.5703125" style="6" customWidth="1"/>
    <col min="15363" max="15363" width="13.140625" style="6" customWidth="1"/>
    <col min="15364" max="15364" width="5.85546875" style="6" bestFit="1" customWidth="1"/>
    <col min="15365" max="15365" width="10.140625" style="6" customWidth="1"/>
    <col min="15366" max="15366" width="5" style="6" bestFit="1" customWidth="1"/>
    <col min="15367" max="15367" width="16.5703125" style="6" customWidth="1"/>
    <col min="15368" max="15368" width="17.85546875" style="6" customWidth="1"/>
    <col min="15369" max="15369" width="25.140625" style="6" customWidth="1"/>
    <col min="15370" max="15370" width="18.140625" style="6" customWidth="1"/>
    <col min="15371" max="15371" width="14" style="6" customWidth="1"/>
    <col min="15372" max="15372" width="12.85546875" style="6" customWidth="1"/>
    <col min="15373" max="15373" width="11.85546875" style="6" customWidth="1"/>
    <col min="15374" max="15616" width="9.140625" style="6"/>
    <col min="15617" max="15617" width="4.7109375" style="6" customWidth="1"/>
    <col min="15618" max="15618" width="70.5703125" style="6" customWidth="1"/>
    <col min="15619" max="15619" width="13.140625" style="6" customWidth="1"/>
    <col min="15620" max="15620" width="5.85546875" style="6" bestFit="1" customWidth="1"/>
    <col min="15621" max="15621" width="10.140625" style="6" customWidth="1"/>
    <col min="15622" max="15622" width="5" style="6" bestFit="1" customWidth="1"/>
    <col min="15623" max="15623" width="16.5703125" style="6" customWidth="1"/>
    <col min="15624" max="15624" width="17.85546875" style="6" customWidth="1"/>
    <col min="15625" max="15625" width="25.140625" style="6" customWidth="1"/>
    <col min="15626" max="15626" width="18.140625" style="6" customWidth="1"/>
    <col min="15627" max="15627" width="14" style="6" customWidth="1"/>
    <col min="15628" max="15628" width="12.85546875" style="6" customWidth="1"/>
    <col min="15629" max="15629" width="11.85546875" style="6" customWidth="1"/>
    <col min="15630" max="15872" width="9.140625" style="6"/>
    <col min="15873" max="15873" width="4.7109375" style="6" customWidth="1"/>
    <col min="15874" max="15874" width="70.5703125" style="6" customWidth="1"/>
    <col min="15875" max="15875" width="13.140625" style="6" customWidth="1"/>
    <col min="15876" max="15876" width="5.85546875" style="6" bestFit="1" customWidth="1"/>
    <col min="15877" max="15877" width="10.140625" style="6" customWidth="1"/>
    <col min="15878" max="15878" width="5" style="6" bestFit="1" customWidth="1"/>
    <col min="15879" max="15879" width="16.5703125" style="6" customWidth="1"/>
    <col min="15880" max="15880" width="17.85546875" style="6" customWidth="1"/>
    <col min="15881" max="15881" width="25.140625" style="6" customWidth="1"/>
    <col min="15882" max="15882" width="18.140625" style="6" customWidth="1"/>
    <col min="15883" max="15883" width="14" style="6" customWidth="1"/>
    <col min="15884" max="15884" width="12.85546875" style="6" customWidth="1"/>
    <col min="15885" max="15885" width="11.85546875" style="6" customWidth="1"/>
    <col min="15886" max="16128" width="9.140625" style="6"/>
    <col min="16129" max="16129" width="4.7109375" style="6" customWidth="1"/>
    <col min="16130" max="16130" width="70.5703125" style="6" customWidth="1"/>
    <col min="16131" max="16131" width="13.140625" style="6" customWidth="1"/>
    <col min="16132" max="16132" width="5.85546875" style="6" bestFit="1" customWidth="1"/>
    <col min="16133" max="16133" width="10.140625" style="6" customWidth="1"/>
    <col min="16134" max="16134" width="5" style="6" bestFit="1" customWidth="1"/>
    <col min="16135" max="16135" width="16.5703125" style="6" customWidth="1"/>
    <col min="16136" max="16136" width="17.85546875" style="6" customWidth="1"/>
    <col min="16137" max="16137" width="25.140625" style="6" customWidth="1"/>
    <col min="16138" max="16138" width="18.140625" style="6" customWidth="1"/>
    <col min="16139" max="16139" width="14" style="6" customWidth="1"/>
    <col min="16140" max="16140" width="12.85546875" style="6" customWidth="1"/>
    <col min="16141" max="16141" width="11.85546875" style="6" customWidth="1"/>
    <col min="16142" max="16384" width="9.140625" style="6"/>
  </cols>
  <sheetData>
    <row r="1" spans="1:26" ht="18" x14ac:dyDescent="0.25">
      <c r="A1" s="4"/>
      <c r="B1" s="3" t="s">
        <v>252</v>
      </c>
      <c r="C1" s="3"/>
      <c r="D1" s="4"/>
      <c r="E1" s="4"/>
      <c r="F1" s="4"/>
      <c r="G1" s="4"/>
      <c r="H1" s="4"/>
      <c r="I1" s="4"/>
    </row>
    <row r="2" spans="1:26" ht="8.25" customHeight="1" x14ac:dyDescent="0.25">
      <c r="G2" s="467"/>
      <c r="H2" s="467"/>
      <c r="I2" s="467"/>
    </row>
    <row r="3" spans="1:26" ht="51.75" customHeight="1" x14ac:dyDescent="0.25">
      <c r="B3" s="203" t="s">
        <v>253</v>
      </c>
      <c r="C3" s="203"/>
      <c r="D3" s="203"/>
      <c r="E3" s="203"/>
      <c r="F3" s="203"/>
      <c r="G3" s="203"/>
      <c r="H3" s="467"/>
      <c r="I3" s="468"/>
      <c r="J3" s="468"/>
      <c r="K3" s="468"/>
      <c r="L3" s="468"/>
      <c r="M3" s="469"/>
      <c r="N3" s="469"/>
      <c r="S3" s="469"/>
      <c r="T3" s="469"/>
      <c r="U3" s="469"/>
      <c r="V3" s="469"/>
      <c r="W3" s="469"/>
      <c r="X3" s="469"/>
      <c r="Y3" s="469"/>
      <c r="Z3" s="469"/>
    </row>
    <row r="4" spans="1:26" ht="9.75" customHeight="1" x14ac:dyDescent="0.25">
      <c r="A4" s="470"/>
      <c r="B4" s="470"/>
      <c r="C4" s="470"/>
      <c r="D4" s="470"/>
      <c r="E4" s="470"/>
      <c r="F4" s="470"/>
      <c r="G4" s="470"/>
      <c r="H4" s="470"/>
      <c r="I4" s="471"/>
      <c r="J4" s="471"/>
      <c r="K4" s="471"/>
      <c r="L4" s="471"/>
    </row>
    <row r="5" spans="1:26" ht="15.75" x14ac:dyDescent="0.25">
      <c r="A5" s="26"/>
      <c r="B5" s="26"/>
      <c r="C5" s="26"/>
      <c r="D5" s="26"/>
      <c r="E5" s="26"/>
      <c r="F5" s="26"/>
      <c r="G5" s="472" t="s">
        <v>3</v>
      </c>
      <c r="H5" s="473"/>
      <c r="I5" s="474"/>
    </row>
    <row r="6" spans="1:26" ht="9" customHeight="1" x14ac:dyDescent="0.25">
      <c r="A6" s="26"/>
      <c r="B6" s="26"/>
      <c r="C6" s="26"/>
      <c r="D6" s="26"/>
      <c r="E6" s="26"/>
      <c r="F6" s="26"/>
      <c r="G6" s="475"/>
      <c r="H6" s="475"/>
      <c r="I6" s="475"/>
    </row>
    <row r="7" spans="1:26" ht="92.25" customHeight="1" x14ac:dyDescent="0.25">
      <c r="A7" s="476" t="s">
        <v>4</v>
      </c>
      <c r="B7" s="477" t="s">
        <v>5</v>
      </c>
      <c r="C7" s="478" t="s">
        <v>254</v>
      </c>
      <c r="D7" s="477" t="s">
        <v>7</v>
      </c>
      <c r="E7" s="477" t="s">
        <v>11</v>
      </c>
      <c r="F7" s="477" t="s">
        <v>103</v>
      </c>
      <c r="G7" s="424" t="s">
        <v>255</v>
      </c>
      <c r="H7" s="424" t="s">
        <v>256</v>
      </c>
      <c r="I7" s="471"/>
    </row>
    <row r="8" spans="1:26" ht="15.75" x14ac:dyDescent="0.25">
      <c r="A8" s="479">
        <v>1</v>
      </c>
      <c r="B8" s="479">
        <v>2</v>
      </c>
      <c r="C8" s="479">
        <v>3</v>
      </c>
      <c r="D8" s="479">
        <v>4</v>
      </c>
      <c r="E8" s="479">
        <v>5</v>
      </c>
      <c r="F8" s="479">
        <v>6</v>
      </c>
      <c r="G8" s="479">
        <v>7</v>
      </c>
      <c r="H8" s="479">
        <v>8</v>
      </c>
      <c r="I8" s="475"/>
    </row>
    <row r="9" spans="1:26" ht="15.75" x14ac:dyDescent="0.25">
      <c r="A9" s="480">
        <v>1</v>
      </c>
      <c r="B9" s="481" t="s">
        <v>257</v>
      </c>
      <c r="C9" s="482">
        <v>7132461004</v>
      </c>
      <c r="D9" s="480" t="s">
        <v>23</v>
      </c>
      <c r="E9" s="51">
        <v>1444.85</v>
      </c>
      <c r="F9" s="480">
        <v>120</v>
      </c>
      <c r="G9" s="483">
        <f t="shared" ref="G9:G22" si="0">F9*E9</f>
        <v>173382</v>
      </c>
      <c r="H9" s="484">
        <f>E9*F9</f>
        <v>173382</v>
      </c>
      <c r="I9" s="475"/>
    </row>
    <row r="10" spans="1:26" ht="15.75" customHeight="1" x14ac:dyDescent="0.25">
      <c r="A10" s="480">
        <v>2</v>
      </c>
      <c r="B10" s="481" t="s">
        <v>258</v>
      </c>
      <c r="C10" s="482">
        <v>7132461005</v>
      </c>
      <c r="D10" s="480" t="s">
        <v>14</v>
      </c>
      <c r="E10" s="51">
        <v>511.57</v>
      </c>
      <c r="F10" s="480">
        <v>18</v>
      </c>
      <c r="G10" s="483">
        <f t="shared" si="0"/>
        <v>9208.26</v>
      </c>
      <c r="H10" s="484">
        <f t="shared" ref="H10:H18" si="1">E10*F10</f>
        <v>9208.26</v>
      </c>
      <c r="I10" s="485"/>
    </row>
    <row r="11" spans="1:26" x14ac:dyDescent="0.25">
      <c r="A11" s="480">
        <v>3</v>
      </c>
      <c r="B11" s="486" t="s">
        <v>259</v>
      </c>
      <c r="C11" s="487">
        <v>7130310079</v>
      </c>
      <c r="D11" s="480" t="s">
        <v>23</v>
      </c>
      <c r="E11" s="430">
        <v>1317.39</v>
      </c>
      <c r="F11" s="480">
        <v>180</v>
      </c>
      <c r="G11" s="483">
        <f t="shared" si="0"/>
        <v>237130.2</v>
      </c>
      <c r="H11" s="484">
        <f t="shared" si="1"/>
        <v>237130.2</v>
      </c>
      <c r="I11" s="44">
        <f>1317394.09/1000</f>
        <v>1317.39409</v>
      </c>
    </row>
    <row r="12" spans="1:26" ht="17.25" customHeight="1" x14ac:dyDescent="0.25">
      <c r="A12" s="435">
        <v>4</v>
      </c>
      <c r="B12" s="459" t="s">
        <v>260</v>
      </c>
      <c r="C12" s="488">
        <v>7130352041</v>
      </c>
      <c r="D12" s="435" t="s">
        <v>42</v>
      </c>
      <c r="E12" s="49">
        <v>24432.5</v>
      </c>
      <c r="F12" s="435">
        <v>4</v>
      </c>
      <c r="G12" s="484">
        <f t="shared" si="0"/>
        <v>97730</v>
      </c>
      <c r="H12" s="484">
        <f t="shared" si="1"/>
        <v>97730</v>
      </c>
      <c r="I12" s="475"/>
    </row>
    <row r="13" spans="1:26" ht="18" customHeight="1" x14ac:dyDescent="0.25">
      <c r="A13" s="489">
        <v>5</v>
      </c>
      <c r="B13" s="459" t="s">
        <v>261</v>
      </c>
      <c r="C13" s="490">
        <v>7130640027</v>
      </c>
      <c r="D13" s="435" t="s">
        <v>262</v>
      </c>
      <c r="E13" s="51">
        <v>1345.87</v>
      </c>
      <c r="F13" s="435">
        <v>24</v>
      </c>
      <c r="G13" s="484">
        <f t="shared" si="0"/>
        <v>32300.879999999997</v>
      </c>
      <c r="H13" s="484">
        <f t="shared" si="1"/>
        <v>32300.879999999997</v>
      </c>
      <c r="I13" s="491"/>
      <c r="J13" s="252"/>
    </row>
    <row r="14" spans="1:26" ht="46.5" customHeight="1" x14ac:dyDescent="0.25">
      <c r="A14" s="489">
        <v>6</v>
      </c>
      <c r="B14" s="481" t="s">
        <v>263</v>
      </c>
      <c r="C14" s="488"/>
      <c r="D14" s="435" t="s">
        <v>71</v>
      </c>
      <c r="E14" s="484">
        <v>1500</v>
      </c>
      <c r="F14" s="435">
        <v>4</v>
      </c>
      <c r="G14" s="484">
        <f t="shared" si="0"/>
        <v>6000</v>
      </c>
      <c r="H14" s="484">
        <f t="shared" si="1"/>
        <v>6000</v>
      </c>
      <c r="I14" s="492"/>
    </row>
    <row r="15" spans="1:26" x14ac:dyDescent="0.25">
      <c r="A15" s="489">
        <v>7</v>
      </c>
      <c r="B15" s="481" t="s">
        <v>264</v>
      </c>
      <c r="C15" s="435">
        <v>7130600173</v>
      </c>
      <c r="D15" s="435" t="s">
        <v>265</v>
      </c>
      <c r="E15" s="430">
        <v>63.06</v>
      </c>
      <c r="F15" s="435">
        <v>100</v>
      </c>
      <c r="G15" s="484">
        <f t="shared" si="0"/>
        <v>6306</v>
      </c>
      <c r="H15" s="484">
        <f t="shared" si="1"/>
        <v>6306</v>
      </c>
      <c r="I15" s="37">
        <f>63061.04/1000</f>
        <v>63.061039999999998</v>
      </c>
    </row>
    <row r="16" spans="1:26" ht="44.25" customHeight="1" x14ac:dyDescent="0.25">
      <c r="A16" s="489">
        <v>8</v>
      </c>
      <c r="B16" s="481" t="s">
        <v>266</v>
      </c>
      <c r="C16" s="487"/>
      <c r="D16" s="435" t="s">
        <v>71</v>
      </c>
      <c r="E16" s="484">
        <v>556</v>
      </c>
      <c r="F16" s="435">
        <v>4</v>
      </c>
      <c r="G16" s="484">
        <f t="shared" si="0"/>
        <v>2224</v>
      </c>
      <c r="H16" s="484">
        <f t="shared" si="1"/>
        <v>2224</v>
      </c>
      <c r="I16" s="492"/>
    </row>
    <row r="17" spans="1:14" x14ac:dyDescent="0.25">
      <c r="A17" s="489">
        <v>9</v>
      </c>
      <c r="B17" s="442" t="s">
        <v>267</v>
      </c>
      <c r="C17" s="435">
        <v>7130201343</v>
      </c>
      <c r="D17" s="435" t="s">
        <v>35</v>
      </c>
      <c r="E17" s="430">
        <f>VLOOKUP(C17,'[3]SOR RATE'!A$1:D$65536,4,0)</f>
        <v>33</v>
      </c>
      <c r="F17" s="435">
        <v>80</v>
      </c>
      <c r="G17" s="484">
        <f t="shared" si="0"/>
        <v>2640</v>
      </c>
      <c r="H17" s="484">
        <f t="shared" si="1"/>
        <v>2640</v>
      </c>
      <c r="I17" s="493"/>
    </row>
    <row r="18" spans="1:14" x14ac:dyDescent="0.25">
      <c r="A18" s="489">
        <v>10</v>
      </c>
      <c r="B18" s="442" t="s">
        <v>268</v>
      </c>
      <c r="C18" s="435">
        <v>7132498006</v>
      </c>
      <c r="D18" s="435" t="s">
        <v>79</v>
      </c>
      <c r="E18" s="51">
        <v>735</v>
      </c>
      <c r="F18" s="435">
        <v>1.2</v>
      </c>
      <c r="G18" s="484">
        <f t="shared" si="0"/>
        <v>882</v>
      </c>
      <c r="H18" s="484">
        <f t="shared" si="1"/>
        <v>882</v>
      </c>
      <c r="I18" s="493"/>
    </row>
    <row r="19" spans="1:14" x14ac:dyDescent="0.25">
      <c r="A19" s="489">
        <v>11</v>
      </c>
      <c r="B19" s="426" t="s">
        <v>129</v>
      </c>
      <c r="C19" s="494">
        <v>7130840029</v>
      </c>
      <c r="D19" s="158" t="s">
        <v>35</v>
      </c>
      <c r="E19" s="37">
        <v>348.68</v>
      </c>
      <c r="F19" s="435">
        <v>6</v>
      </c>
      <c r="G19" s="484">
        <f>F19*E19</f>
        <v>2092.08</v>
      </c>
      <c r="H19" s="484">
        <f>E19*F19</f>
        <v>2092.08</v>
      </c>
      <c r="I19" s="493"/>
    </row>
    <row r="20" spans="1:14" x14ac:dyDescent="0.25">
      <c r="A20" s="489">
        <v>12</v>
      </c>
      <c r="B20" s="426" t="s">
        <v>269</v>
      </c>
      <c r="C20" s="494">
        <v>7130830060</v>
      </c>
      <c r="D20" s="158" t="s">
        <v>23</v>
      </c>
      <c r="E20" s="430">
        <v>76.319999999999993</v>
      </c>
      <c r="F20" s="435">
        <v>18</v>
      </c>
      <c r="G20" s="484">
        <f>F20*E20</f>
        <v>1373.7599999999998</v>
      </c>
      <c r="H20" s="484">
        <f>E20*F20</f>
        <v>1373.7599999999998</v>
      </c>
      <c r="I20" s="44">
        <f>76323.32/1000</f>
        <v>76.32332000000001</v>
      </c>
    </row>
    <row r="21" spans="1:14" ht="17.25" customHeight="1" x14ac:dyDescent="0.25">
      <c r="A21" s="489">
        <v>13</v>
      </c>
      <c r="B21" s="442" t="s">
        <v>270</v>
      </c>
      <c r="C21" s="494">
        <v>7130830585</v>
      </c>
      <c r="D21" s="158" t="s">
        <v>71</v>
      </c>
      <c r="E21" s="37">
        <v>350.63</v>
      </c>
      <c r="F21" s="435">
        <v>6</v>
      </c>
      <c r="G21" s="484">
        <f>F21*E21</f>
        <v>2103.7799999999997</v>
      </c>
      <c r="H21" s="484">
        <f>E21*F21</f>
        <v>2103.7799999999997</v>
      </c>
      <c r="I21" s="493"/>
    </row>
    <row r="22" spans="1:14" ht="34.5" customHeight="1" x14ac:dyDescent="0.25">
      <c r="A22" s="489">
        <v>14</v>
      </c>
      <c r="B22" s="459" t="s">
        <v>271</v>
      </c>
      <c r="C22" s="427">
        <v>7130642039</v>
      </c>
      <c r="D22" s="435" t="s">
        <v>14</v>
      </c>
      <c r="E22" s="37">
        <v>1058.93</v>
      </c>
      <c r="F22" s="435">
        <v>10</v>
      </c>
      <c r="G22" s="484">
        <f t="shared" si="0"/>
        <v>10589.300000000001</v>
      </c>
      <c r="H22" s="484">
        <f>E22*F22</f>
        <v>10589.300000000001</v>
      </c>
      <c r="I22" s="475"/>
    </row>
    <row r="23" spans="1:14" ht="45.75" customHeight="1" x14ac:dyDescent="0.25">
      <c r="A23" s="489">
        <v>15</v>
      </c>
      <c r="B23" s="481" t="s">
        <v>272</v>
      </c>
      <c r="C23" s="495"/>
      <c r="D23" s="480" t="s">
        <v>273</v>
      </c>
      <c r="E23" s="480" t="s">
        <v>273</v>
      </c>
      <c r="F23" s="480" t="s">
        <v>273</v>
      </c>
      <c r="G23" s="483">
        <v>25000</v>
      </c>
      <c r="H23" s="483"/>
      <c r="I23" s="475"/>
    </row>
    <row r="24" spans="1:14" ht="19.5" customHeight="1" x14ac:dyDescent="0.25">
      <c r="A24" s="496">
        <v>16</v>
      </c>
      <c r="B24" s="448" t="s">
        <v>50</v>
      </c>
      <c r="C24" s="497"/>
      <c r="D24" s="498"/>
      <c r="E24" s="496"/>
      <c r="F24" s="496"/>
      <c r="G24" s="499">
        <f>SUM(G9:G23)</f>
        <v>608962.26</v>
      </c>
      <c r="H24" s="499">
        <f>SUM(H9:H23)</f>
        <v>583962.26</v>
      </c>
      <c r="I24" s="383"/>
      <c r="J24" s="317"/>
    </row>
    <row r="25" spans="1:14" ht="19.5" customHeight="1" x14ac:dyDescent="0.25">
      <c r="A25" s="496">
        <v>17</v>
      </c>
      <c r="B25" s="448" t="s">
        <v>51</v>
      </c>
      <c r="C25" s="497"/>
      <c r="D25" s="498"/>
      <c r="E25" s="496"/>
      <c r="F25" s="496"/>
      <c r="G25" s="499">
        <f>G24/1.18</f>
        <v>516069.71186440683</v>
      </c>
      <c r="H25" s="499">
        <f>H24/1.18</f>
        <v>494883.27118644072</v>
      </c>
      <c r="I25" s="398" t="s">
        <v>85</v>
      </c>
      <c r="J25" s="317"/>
    </row>
    <row r="26" spans="1:14" ht="22.5" customHeight="1" x14ac:dyDescent="0.25">
      <c r="A26" s="435">
        <v>18</v>
      </c>
      <c r="B26" s="452" t="s">
        <v>52</v>
      </c>
      <c r="C26" s="500"/>
      <c r="D26" s="500"/>
      <c r="E26" s="158">
        <v>7.4999999999999997E-2</v>
      </c>
      <c r="F26" s="158"/>
      <c r="G26" s="430">
        <f>G24*E26</f>
        <v>45672.169499999996</v>
      </c>
      <c r="H26" s="430">
        <f>H24*E26</f>
        <v>43797.169499999996</v>
      </c>
      <c r="I26" s="454" t="s">
        <v>86</v>
      </c>
      <c r="J26" s="383"/>
    </row>
    <row r="27" spans="1:14" ht="18" customHeight="1" x14ac:dyDescent="0.25">
      <c r="A27" s="435">
        <v>19</v>
      </c>
      <c r="B27" s="459" t="s">
        <v>274</v>
      </c>
      <c r="C27" s="501"/>
      <c r="D27" s="435" t="s">
        <v>14</v>
      </c>
      <c r="E27" s="430">
        <v>3020.13</v>
      </c>
      <c r="F27" s="158">
        <v>10</v>
      </c>
      <c r="G27" s="430">
        <f>E27*F27</f>
        <v>30201.300000000003</v>
      </c>
      <c r="H27" s="430">
        <f>E27*F27</f>
        <v>30201.300000000003</v>
      </c>
      <c r="I27" s="502">
        <f>2765.88*5.5%</f>
        <v>152.1234</v>
      </c>
      <c r="J27" s="503">
        <f>2765.88+I27</f>
        <v>2918.0034000000001</v>
      </c>
      <c r="K27" s="6">
        <f>J27*3.5%</f>
        <v>102.13011900000001</v>
      </c>
      <c r="L27" s="92">
        <f>J27+K27</f>
        <v>3020.133519</v>
      </c>
    </row>
    <row r="28" spans="1:14" ht="33.75" customHeight="1" x14ac:dyDescent="0.25">
      <c r="A28" s="435">
        <v>20</v>
      </c>
      <c r="B28" s="459" t="s">
        <v>275</v>
      </c>
      <c r="C28" s="504"/>
      <c r="D28" s="504"/>
      <c r="E28" s="435"/>
      <c r="F28" s="435"/>
      <c r="G28" s="307">
        <v>357953</v>
      </c>
      <c r="H28" s="430">
        <v>357953</v>
      </c>
      <c r="I28" s="70"/>
      <c r="K28" s="317"/>
    </row>
    <row r="29" spans="1:14" ht="30.75" customHeight="1" x14ac:dyDescent="0.25">
      <c r="A29" s="158">
        <v>21</v>
      </c>
      <c r="B29" s="459" t="s">
        <v>276</v>
      </c>
      <c r="C29" s="504"/>
      <c r="D29" s="435" t="s">
        <v>79</v>
      </c>
      <c r="E29" s="484">
        <v>291.99</v>
      </c>
      <c r="F29" s="435">
        <v>12</v>
      </c>
      <c r="G29" s="430">
        <f>E29*F29</f>
        <v>3503.88</v>
      </c>
      <c r="H29" s="430">
        <f>E29*F29</f>
        <v>3503.88</v>
      </c>
      <c r="I29" s="505"/>
      <c r="J29" s="102" t="s">
        <v>277</v>
      </c>
      <c r="K29" s="317">
        <f>267.41*5.5%</f>
        <v>14.707550000000001</v>
      </c>
      <c r="L29" s="6">
        <f>267.41+K29</f>
        <v>282.11755000000005</v>
      </c>
      <c r="M29" s="6">
        <f>L29*3.5%</f>
        <v>9.8741142500000034</v>
      </c>
      <c r="N29" s="6">
        <f>L29+M29</f>
        <v>291.99166425000004</v>
      </c>
    </row>
    <row r="30" spans="1:14" x14ac:dyDescent="0.25">
      <c r="A30" s="158">
        <v>22</v>
      </c>
      <c r="B30" s="459" t="s">
        <v>278</v>
      </c>
      <c r="C30" s="504"/>
      <c r="D30" s="504"/>
      <c r="E30" s="435"/>
      <c r="F30" s="435"/>
      <c r="G30" s="506">
        <f>79242.854904*1.0183</f>
        <v>80692.999148743213</v>
      </c>
      <c r="H30" s="506">
        <f>79242.854904*1.0183</f>
        <v>80692.999148743213</v>
      </c>
      <c r="I30" s="507"/>
      <c r="J30" s="384"/>
    </row>
    <row r="31" spans="1:14" ht="30.75" customHeight="1" x14ac:dyDescent="0.25">
      <c r="A31" s="158">
        <v>23</v>
      </c>
      <c r="B31" s="508" t="s">
        <v>279</v>
      </c>
      <c r="C31" s="504"/>
      <c r="D31" s="504"/>
      <c r="E31" s="435"/>
      <c r="F31" s="435"/>
      <c r="G31" s="506">
        <f>(G24+G26+G27+G28+G29+G30)*0.125</f>
        <v>140873.20108109291</v>
      </c>
      <c r="H31" s="506">
        <f>(H24+H26+H27+H28+H29+H30)*0.125</f>
        <v>137513.82608109291</v>
      </c>
      <c r="I31" s="507"/>
      <c r="J31" s="384"/>
    </row>
    <row r="32" spans="1:14" ht="18" customHeight="1" x14ac:dyDescent="0.25">
      <c r="A32" s="447">
        <v>24</v>
      </c>
      <c r="B32" s="462" t="s">
        <v>280</v>
      </c>
      <c r="C32" s="504"/>
      <c r="D32" s="504"/>
      <c r="E32" s="435"/>
      <c r="F32" s="435"/>
      <c r="G32" s="450">
        <f>SUM(G25:G31)</f>
        <v>1174966.2615942429</v>
      </c>
      <c r="H32" s="450">
        <f>SUM(H25:H31)</f>
        <v>1148545.4459162769</v>
      </c>
      <c r="I32" s="491"/>
    </row>
    <row r="33" spans="1:10" ht="18" customHeight="1" x14ac:dyDescent="0.25">
      <c r="A33" s="158">
        <v>25</v>
      </c>
      <c r="B33" s="452" t="s">
        <v>281</v>
      </c>
      <c r="C33" s="504"/>
      <c r="D33" s="504"/>
      <c r="E33" s="435">
        <v>0.09</v>
      </c>
      <c r="F33" s="435"/>
      <c r="G33" s="430">
        <f>G32*E33</f>
        <v>105746.96354348185</v>
      </c>
      <c r="H33" s="430">
        <f>H32*E33</f>
        <v>103369.09013246492</v>
      </c>
      <c r="I33" s="491"/>
    </row>
    <row r="34" spans="1:10" ht="17.25" customHeight="1" x14ac:dyDescent="0.25">
      <c r="A34" s="158">
        <v>26</v>
      </c>
      <c r="B34" s="452" t="s">
        <v>282</v>
      </c>
      <c r="C34" s="504"/>
      <c r="D34" s="504"/>
      <c r="E34" s="435">
        <v>0.09</v>
      </c>
      <c r="F34" s="435"/>
      <c r="G34" s="430">
        <f>G32*E34</f>
        <v>105746.96354348185</v>
      </c>
      <c r="H34" s="430">
        <f>H32*E34</f>
        <v>103369.09013246492</v>
      </c>
      <c r="I34" s="415"/>
    </row>
    <row r="35" spans="1:10" ht="24.75" customHeight="1" x14ac:dyDescent="0.25">
      <c r="A35" s="158">
        <v>27</v>
      </c>
      <c r="B35" s="459" t="s">
        <v>283</v>
      </c>
      <c r="C35" s="509">
        <v>0.15</v>
      </c>
      <c r="D35" s="459"/>
      <c r="E35" s="435"/>
      <c r="F35" s="435"/>
      <c r="G35" s="430">
        <f>G32*0.15</f>
        <v>176244.93923913644</v>
      </c>
      <c r="H35" s="430"/>
      <c r="I35" s="510" t="s">
        <v>284</v>
      </c>
      <c r="J35" s="511"/>
    </row>
    <row r="36" spans="1:10" ht="18.75" customHeight="1" x14ac:dyDescent="0.25">
      <c r="A36" s="158">
        <v>28</v>
      </c>
      <c r="B36" s="459" t="s">
        <v>285</v>
      </c>
      <c r="C36" s="509"/>
      <c r="D36" s="435" t="s">
        <v>273</v>
      </c>
      <c r="E36" s="435"/>
      <c r="F36" s="435"/>
      <c r="G36" s="430"/>
      <c r="H36" s="483"/>
      <c r="I36" s="512"/>
      <c r="J36" s="440"/>
    </row>
    <row r="37" spans="1:10" ht="19.5" customHeight="1" x14ac:dyDescent="0.25">
      <c r="A37" s="158">
        <v>29</v>
      </c>
      <c r="B37" s="452" t="s">
        <v>286</v>
      </c>
      <c r="C37" s="504"/>
      <c r="D37" s="504"/>
      <c r="E37" s="435"/>
      <c r="F37" s="435"/>
      <c r="G37" s="430">
        <f>G32+G33+G34+G35</f>
        <v>1562705.1279203431</v>
      </c>
      <c r="H37" s="430">
        <f>H32+H33+H34+H36</f>
        <v>1355283.6261812067</v>
      </c>
      <c r="I37" s="475"/>
    </row>
    <row r="38" spans="1:10" ht="20.25" customHeight="1" x14ac:dyDescent="0.25">
      <c r="A38" s="447">
        <v>30</v>
      </c>
      <c r="B38" s="462" t="s">
        <v>287</v>
      </c>
      <c r="C38" s="504"/>
      <c r="D38" s="504"/>
      <c r="E38" s="435"/>
      <c r="F38" s="435"/>
      <c r="G38" s="450">
        <f>ROUND(G37,0)</f>
        <v>1562705</v>
      </c>
      <c r="H38" s="450">
        <f>ROUND(H37,0)</f>
        <v>1355284</v>
      </c>
      <c r="I38" s="475"/>
    </row>
    <row r="39" spans="1:10" ht="13.5" customHeight="1" x14ac:dyDescent="0.25">
      <c r="A39" s="26"/>
      <c r="B39" s="26"/>
      <c r="C39" s="26"/>
      <c r="D39" s="26"/>
      <c r="E39" s="26"/>
      <c r="F39" s="26"/>
      <c r="G39" s="475"/>
      <c r="H39" s="475"/>
      <c r="I39" s="475"/>
    </row>
    <row r="40" spans="1:10" ht="20.25" x14ac:dyDescent="0.3">
      <c r="A40" s="466" t="s">
        <v>65</v>
      </c>
      <c r="B40" s="369" t="s">
        <v>288</v>
      </c>
      <c r="C40" s="26"/>
      <c r="D40" s="26"/>
      <c r="E40" s="26"/>
      <c r="F40" s="26"/>
      <c r="G40" s="475"/>
      <c r="H40" s="475"/>
      <c r="I40" s="475"/>
    </row>
    <row r="41" spans="1:10" ht="20.25" x14ac:dyDescent="0.3">
      <c r="A41" s="466" t="s">
        <v>289</v>
      </c>
      <c r="B41" s="369" t="s">
        <v>290</v>
      </c>
      <c r="C41" s="26"/>
      <c r="D41" s="26"/>
      <c r="E41" s="26"/>
      <c r="F41" s="26"/>
      <c r="G41" s="475"/>
      <c r="H41" s="475"/>
      <c r="I41" s="475"/>
    </row>
    <row r="42" spans="1:10" ht="33" customHeight="1" x14ac:dyDescent="0.25">
      <c r="B42" s="513" t="s">
        <v>291</v>
      </c>
      <c r="C42" s="513"/>
      <c r="D42" s="513"/>
      <c r="E42" s="513"/>
      <c r="F42" s="513"/>
      <c r="G42" s="475"/>
      <c r="H42" s="475"/>
      <c r="I42" s="475"/>
    </row>
    <row r="43" spans="1:10" ht="32.25" customHeight="1" x14ac:dyDescent="0.25">
      <c r="A43" s="514" t="s">
        <v>292</v>
      </c>
      <c r="B43" s="513" t="s">
        <v>293</v>
      </c>
      <c r="C43" s="513"/>
      <c r="D43" s="513"/>
      <c r="E43" s="513"/>
      <c r="F43" s="513"/>
      <c r="G43" s="475"/>
      <c r="H43" s="475"/>
      <c r="I43" s="475"/>
    </row>
    <row r="44" spans="1:10" ht="15.75" x14ac:dyDescent="0.25">
      <c r="A44" s="26"/>
      <c r="B44" s="26"/>
      <c r="C44" s="26"/>
      <c r="D44" s="26"/>
      <c r="E44" s="26"/>
      <c r="F44" s="26"/>
      <c r="G44" s="475"/>
      <c r="H44" s="475"/>
      <c r="I44" s="475"/>
    </row>
    <row r="45" spans="1:10" ht="15.75" x14ac:dyDescent="0.25">
      <c r="A45" s="26"/>
      <c r="B45" s="515"/>
      <c r="C45" s="26"/>
      <c r="D45" s="26"/>
      <c r="E45" s="26"/>
      <c r="F45" s="26"/>
      <c r="G45" s="475"/>
      <c r="H45" s="475"/>
      <c r="I45" s="475"/>
    </row>
    <row r="46" spans="1:10" ht="15.75" x14ac:dyDescent="0.25">
      <c r="A46" s="26"/>
      <c r="B46" s="516"/>
      <c r="C46" s="26"/>
      <c r="D46" s="26"/>
      <c r="E46" s="26"/>
      <c r="F46" s="26"/>
      <c r="G46" s="475"/>
      <c r="H46" s="475"/>
      <c r="I46" s="475"/>
    </row>
    <row r="47" spans="1:10" ht="15.75" x14ac:dyDescent="0.25">
      <c r="A47" s="26"/>
      <c r="B47" s="26"/>
      <c r="C47" s="26"/>
      <c r="D47" s="26"/>
      <c r="E47" s="26"/>
      <c r="F47" s="26"/>
      <c r="G47" s="475"/>
      <c r="H47" s="475"/>
      <c r="I47" s="475"/>
    </row>
    <row r="48" spans="1:10" ht="15.75" x14ac:dyDescent="0.25">
      <c r="A48" s="26"/>
      <c r="B48" s="26"/>
      <c r="C48" s="26"/>
      <c r="D48" s="26"/>
      <c r="E48" s="26"/>
      <c r="F48" s="26"/>
      <c r="G48" s="475"/>
      <c r="H48" s="475"/>
      <c r="I48" s="475"/>
    </row>
    <row r="49" spans="1:9" ht="15.75" x14ac:dyDescent="0.25">
      <c r="A49" s="26"/>
      <c r="B49" s="26"/>
      <c r="C49" s="26"/>
      <c r="D49" s="26"/>
      <c r="E49" s="26"/>
      <c r="F49" s="26"/>
      <c r="G49" s="475"/>
      <c r="H49" s="475"/>
      <c r="I49" s="475"/>
    </row>
    <row r="50" spans="1:9" ht="15.75" x14ac:dyDescent="0.25">
      <c r="A50" s="26"/>
      <c r="B50" s="26"/>
      <c r="C50" s="26"/>
      <c r="D50" s="26"/>
      <c r="E50" s="26"/>
      <c r="F50" s="26"/>
      <c r="G50" s="475"/>
      <c r="H50" s="475"/>
      <c r="I50" s="475"/>
    </row>
    <row r="51" spans="1:9" ht="15.75" x14ac:dyDescent="0.25">
      <c r="A51" s="26"/>
      <c r="B51" s="26"/>
      <c r="C51" s="26"/>
      <c r="D51" s="26"/>
      <c r="E51" s="26"/>
      <c r="F51" s="26"/>
      <c r="G51" s="475"/>
      <c r="H51" s="475"/>
      <c r="I51" s="475"/>
    </row>
  </sheetData>
  <mergeCells count="5">
    <mergeCell ref="B1:C1"/>
    <mergeCell ref="B3:G3"/>
    <mergeCell ref="I35:J35"/>
    <mergeCell ref="B42:F42"/>
    <mergeCell ref="B43:F43"/>
  </mergeCells>
  <conditionalFormatting sqref="B27">
    <cfRule type="cellIs" dxfId="2" priority="3" stopIfTrue="1" operator="equal">
      <formula>"?"</formula>
    </cfRule>
  </conditionalFormatting>
  <conditionalFormatting sqref="B24">
    <cfRule type="cellIs" dxfId="1" priority="2" stopIfTrue="1" operator="equal">
      <formula>"?"</formula>
    </cfRule>
  </conditionalFormatting>
  <conditionalFormatting sqref="B25">
    <cfRule type="cellIs" dxfId="0" priority="1" stopIfTrue="1" operator="equal">
      <formula>"?"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C-1</vt:lpstr>
      <vt:lpstr>C-2</vt:lpstr>
      <vt:lpstr>C-7(A-1)</vt:lpstr>
      <vt:lpstr>C-16</vt:lpstr>
      <vt:lpstr>C-11</vt:lpstr>
      <vt:lpstr>C-18</vt:lpstr>
      <vt:lpstr>C-12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2022-04-12T08:07:41Z</dcterms:modified>
</cp:coreProperties>
</file>